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1865" windowHeight="6150" tabRatio="830" activeTab="0"/>
  </bookViews>
  <sheets>
    <sheet name="PRRF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2.1" sheetId="11" r:id="rId11"/>
    <sheet name="2.2" sheetId="12" r:id="rId12"/>
    <sheet name="3.1" sheetId="13" r:id="rId13"/>
    <sheet name="4.1" sheetId="14" r:id="rId14"/>
    <sheet name="4.2" sheetId="15" r:id="rId15"/>
    <sheet name="5.1" sheetId="16" r:id="rId16"/>
    <sheet name="OrçamResult" sheetId="17" r:id="rId17"/>
    <sheet name="Produtos" sheetId="18" r:id="rId18"/>
  </sheets>
  <definedNames>
    <definedName name="_xlnm.Print_Area" localSheetId="16">'OrçamResult'!$A$1:$J$110</definedName>
    <definedName name="_xlnm.Print_Area" localSheetId="0">'PRRF'!$A$1:$I$210</definedName>
    <definedName name="_xlnm.Print_Titles" localSheetId="1">'1.1'!$1:$6</definedName>
    <definedName name="_xlnm.Print_Titles" localSheetId="2">'1.2'!$1:$6</definedName>
    <definedName name="_xlnm.Print_Titles" localSheetId="3">'1.3'!$1:$6</definedName>
    <definedName name="_xlnm.Print_Titles" localSheetId="4">'1.4'!$1:$6</definedName>
    <definedName name="_xlnm.Print_Titles" localSheetId="5">'1.5'!$1:$6</definedName>
    <definedName name="_xlnm.Print_Titles" localSheetId="6">'1.6'!$1:$6</definedName>
    <definedName name="_xlnm.Print_Titles" localSheetId="7">'1.7'!$1:$6</definedName>
    <definedName name="_xlnm.Print_Titles" localSheetId="8">'1.8'!$1:$6</definedName>
    <definedName name="_xlnm.Print_Titles" localSheetId="9">'1.9'!$1:$6</definedName>
    <definedName name="_xlnm.Print_Titles" localSheetId="10">'2.1'!$1:$6</definedName>
    <definedName name="_xlnm.Print_Titles" localSheetId="11">'2.2'!$1:$6</definedName>
    <definedName name="_xlnm.Print_Titles" localSheetId="12">'3.1'!$1:$6</definedName>
    <definedName name="_xlnm.Print_Titles" localSheetId="13">'4.1'!$1:$6</definedName>
    <definedName name="_xlnm.Print_Titles" localSheetId="14">'4.2'!$1:$6</definedName>
    <definedName name="_xlnm.Print_Titles" localSheetId="15">'5.1'!$1:$6</definedName>
    <definedName name="_xlnm.Print_Titles" localSheetId="16">'OrçamResult'!$1:$5</definedName>
    <definedName name="_xlnm.Print_Titles" localSheetId="17">'Produtos'!$1:$5</definedName>
    <definedName name="_xlnm.Print_Titles" localSheetId="0">'PRRF'!$1:$6</definedName>
  </definedNames>
  <calcPr fullCalcOnLoad="1"/>
</workbook>
</file>

<file path=xl/sharedStrings.xml><?xml version="1.0" encoding="utf-8"?>
<sst xmlns="http://schemas.openxmlformats.org/spreadsheetml/2006/main" count="2107" uniqueCount="327">
  <si>
    <r>
      <t>Ano 1 (2006)</t>
    </r>
    <r>
      <rPr>
        <sz val="10"/>
        <rFont val="Times New Roman"/>
        <family val="1"/>
      </rPr>
      <t xml:space="preserve"> Documento de Projeto (PRODOC) elaborado e aprovado.</t>
    </r>
  </si>
  <si>
    <r>
      <t>Ano 2 (2007)</t>
    </r>
    <r>
      <rPr>
        <sz val="10"/>
        <rFont val="Times New Roman"/>
        <family val="1"/>
      </rPr>
      <t xml:space="preserve"> Documento de Projeto (PRODOC) elaborado e aprovado.</t>
    </r>
  </si>
  <si>
    <t>Acordo de Cooperação Técnica (PRODOC) assinado.</t>
  </si>
  <si>
    <t>Elaboração de relatórios gerenciais elaborados em conformidade com as regras do BIRD e do PNUD.</t>
  </si>
  <si>
    <t>100% dos Termos de Referência necessários para a execução do Programa elaborados e revisados em conformidade com as regras dos Organismos Internacionais de Financiamento e aprovados pelo Banco Mundial.
100% dos contratos de consultoria necessários à elaboração do Diagnóstico dos Projetos realizado.
Diagnóstico dos projetos ("Marco Zero") elaborado e revisado.</t>
  </si>
  <si>
    <r>
      <t>Resultado 1</t>
    </r>
    <r>
      <rPr>
        <sz val="10"/>
        <rFont val="Times New Roman"/>
        <family val="1"/>
      </rPr>
      <t>. Diagnóstico inicial dos projetos a serem monitorados (Relatório de “Marco Zero”).</t>
    </r>
  </si>
  <si>
    <t xml:space="preserve">Subtotal - Produto 1.4. (meta ano 2) </t>
  </si>
  <si>
    <t xml:space="preserve">Subtotal - Produto 1.4. (meta ano 1) </t>
  </si>
  <si>
    <t xml:space="preserve">Subtotal - Produto 1.2. (meta ano 2) </t>
  </si>
  <si>
    <t xml:space="preserve">Subtotal - Produto 1.2. (meta ano 1) </t>
  </si>
  <si>
    <t xml:space="preserve">Subtotal - Produto 1.1. (meta ano 2) </t>
  </si>
  <si>
    <t xml:space="preserve">Subtotal - Produto 1.1. (meta ano 1) </t>
  </si>
  <si>
    <t>Total Produto 1.7.</t>
  </si>
  <si>
    <t xml:space="preserve">Subtotal - Produto 1.7. (meta ano 2) </t>
  </si>
  <si>
    <t xml:space="preserve">Subtotal - Produto 1.7. (meta ano 1) </t>
  </si>
  <si>
    <t>Total Produto 1.6.</t>
  </si>
  <si>
    <t xml:space="preserve">Subtotal - Produto 1.6. (meta ano 2) </t>
  </si>
  <si>
    <t xml:space="preserve">Subtotal - Produto 1.6. (meta ano 1) </t>
  </si>
  <si>
    <t xml:space="preserve">Subtotal - Produto 1.5. (meta ano 2) </t>
  </si>
  <si>
    <t xml:space="preserve">Subtotal - Produto 1.5. (meta ano 1) </t>
  </si>
  <si>
    <t xml:space="preserve">Subtotal - Produto 2.1. (meta ano 1) </t>
  </si>
  <si>
    <t xml:space="preserve">Subtotal - Produto 2.1. (meta ano 2) </t>
  </si>
  <si>
    <t xml:space="preserve">Subtotal - Produto 2.2. (meta ano 1) </t>
  </si>
  <si>
    <t xml:space="preserve">Subtotal - Produto 2.2. (meta ano 2) </t>
  </si>
  <si>
    <t xml:space="preserve">Subtotal - Produto 3.1. (meta ano 1) </t>
  </si>
  <si>
    <t xml:space="preserve">Subtotal - Produto 3.1. (meta ano 2) </t>
  </si>
  <si>
    <r>
      <t xml:space="preserve">1.1.3. </t>
    </r>
    <r>
      <rPr>
        <sz val="10"/>
        <rFont val="Times New Roman"/>
        <family val="1"/>
      </rPr>
      <t>Realização de viagens.</t>
    </r>
  </si>
  <si>
    <r>
      <t xml:space="preserve">1.2.1. </t>
    </r>
    <r>
      <rPr>
        <sz val="10"/>
        <rFont val="Times New Roman"/>
        <family val="1"/>
      </rPr>
      <t>Seleção e contratação de consultores.</t>
    </r>
  </si>
  <si>
    <r>
      <t xml:space="preserve">1.2.2. </t>
    </r>
    <r>
      <rPr>
        <sz val="10"/>
        <rFont val="Times New Roman"/>
        <family val="1"/>
      </rPr>
      <t>Desenvolvimento dos Produtos.</t>
    </r>
  </si>
  <si>
    <r>
      <t xml:space="preserve">1.2.3. </t>
    </r>
    <r>
      <rPr>
        <sz val="10"/>
        <rFont val="Times New Roman"/>
        <family val="1"/>
      </rPr>
      <t>Realização de viagens.</t>
    </r>
  </si>
  <si>
    <t>Subtotal - 1.21.</t>
  </si>
  <si>
    <t>Subtotal - 1.2.2.</t>
  </si>
  <si>
    <t>Subtotal - 1.2.3.</t>
  </si>
  <si>
    <r>
      <t xml:space="preserve">1.3.1. </t>
    </r>
    <r>
      <rPr>
        <sz val="10"/>
        <rFont val="Times New Roman"/>
        <family val="1"/>
      </rPr>
      <t>Seleção e contratação de consultores.</t>
    </r>
  </si>
  <si>
    <r>
      <t xml:space="preserve">1.3.2. </t>
    </r>
    <r>
      <rPr>
        <sz val="10"/>
        <rFont val="Times New Roman"/>
        <family val="1"/>
      </rPr>
      <t>Desenvolvimento dos Produtos.</t>
    </r>
  </si>
  <si>
    <t>Subtotal - 1.3.3.</t>
  </si>
  <si>
    <t>Subtotal - 1.3.2.</t>
  </si>
  <si>
    <r>
      <t xml:space="preserve">1.3.3. </t>
    </r>
    <r>
      <rPr>
        <sz val="10"/>
        <rFont val="Times New Roman"/>
        <family val="1"/>
      </rPr>
      <t>Realização de viagens.</t>
    </r>
  </si>
  <si>
    <t>Total para Produto 1.3. (Ano 1 - 2006)</t>
  </si>
  <si>
    <t>Total para Produto 1.2. (Ano 1 - 2006)</t>
  </si>
  <si>
    <r>
      <t xml:space="preserve">1.4.1. </t>
    </r>
    <r>
      <rPr>
        <sz val="10"/>
        <rFont val="Times New Roman"/>
        <family val="1"/>
      </rPr>
      <t>Seleção e contratação de consultores.</t>
    </r>
  </si>
  <si>
    <r>
      <t xml:space="preserve">1.4.2. </t>
    </r>
    <r>
      <rPr>
        <sz val="10"/>
        <rFont val="Times New Roman"/>
        <family val="1"/>
      </rPr>
      <t>Desenvolvimento dos Produtos.</t>
    </r>
  </si>
  <si>
    <r>
      <t xml:space="preserve">1.4.3. </t>
    </r>
    <r>
      <rPr>
        <sz val="10"/>
        <rFont val="Times New Roman"/>
        <family val="1"/>
      </rPr>
      <t>Realização de viagens.</t>
    </r>
  </si>
  <si>
    <t>Total para Produto 1.4. (Ano 1 - 2006)</t>
  </si>
  <si>
    <t>Subtotal - 1.4.1.</t>
  </si>
  <si>
    <t>Subtotal - 1.4.2.</t>
  </si>
  <si>
    <t>Subtotal - 1.4.3.</t>
  </si>
  <si>
    <t>Total para Produto 1.4. (Ano 2 - 2007)</t>
  </si>
  <si>
    <t>Total para Produto 1.3. (Ano 2 - 2007)</t>
  </si>
  <si>
    <t>Total para Produto 1.2. (Ano 2 - 2007)</t>
  </si>
  <si>
    <t>Total para Produto 1.1. (Ano 2 - 2007)</t>
  </si>
  <si>
    <r>
      <t xml:space="preserve">1.5.1. </t>
    </r>
    <r>
      <rPr>
        <sz val="10"/>
        <rFont val="Times New Roman"/>
        <family val="1"/>
      </rPr>
      <t>Seleção e contratação de consultores.</t>
    </r>
  </si>
  <si>
    <r>
      <t xml:space="preserve">1.5.2. </t>
    </r>
    <r>
      <rPr>
        <sz val="10"/>
        <rFont val="Times New Roman"/>
        <family val="1"/>
      </rPr>
      <t>Desenvolvimento dos Produtos.</t>
    </r>
  </si>
  <si>
    <r>
      <t xml:space="preserve">1.5.3. </t>
    </r>
    <r>
      <rPr>
        <sz val="10"/>
        <rFont val="Times New Roman"/>
        <family val="1"/>
      </rPr>
      <t>Realização de viagens.</t>
    </r>
  </si>
  <si>
    <t>Total para Produto 1.5. (Ano 1 - 2006)</t>
  </si>
  <si>
    <t>Subtotal - 1.5.3.</t>
  </si>
  <si>
    <t>Subtotal - 1.5.2.</t>
  </si>
  <si>
    <t>Subtotal - 1.5.1.</t>
  </si>
  <si>
    <t>Total para Produto 1.5. (Ano 2 - 2007)</t>
  </si>
  <si>
    <r>
      <t xml:space="preserve">1.6.1. </t>
    </r>
    <r>
      <rPr>
        <sz val="10"/>
        <rFont val="Times New Roman"/>
        <family val="1"/>
      </rPr>
      <t>Seleção e contratação de consultores.</t>
    </r>
  </si>
  <si>
    <r>
      <t xml:space="preserve">1.6.2. </t>
    </r>
    <r>
      <rPr>
        <sz val="10"/>
        <rFont val="Times New Roman"/>
        <family val="1"/>
      </rPr>
      <t>Desenvolvimento dos Produtos.</t>
    </r>
  </si>
  <si>
    <r>
      <t xml:space="preserve">1.6.3. </t>
    </r>
    <r>
      <rPr>
        <sz val="10"/>
        <rFont val="Times New Roman"/>
        <family val="1"/>
      </rPr>
      <t>Realização de viagens.</t>
    </r>
  </si>
  <si>
    <t>Total para Produto 1.6. (Ano 1 - 2006)</t>
  </si>
  <si>
    <t>Subtotal - 1.6.3.</t>
  </si>
  <si>
    <t>Subtotal - 1.6.2.</t>
  </si>
  <si>
    <t>Subtotal - 1.6.1.</t>
  </si>
  <si>
    <t>Total para Produto 1.6. (Ano 2 - 2007)</t>
  </si>
  <si>
    <t>Total para Produto 1.7. (Ano 1 - 2006)</t>
  </si>
  <si>
    <t>Subtotal - 1.7.3.</t>
  </si>
  <si>
    <t>Subtotal - 1.7.2.</t>
  </si>
  <si>
    <t>Subtotal - 1.7.1.</t>
  </si>
  <si>
    <t>Total para Produto 1.7. (Ano 2 - 2007)</t>
  </si>
  <si>
    <t>Material de consumo e Miscelânea</t>
  </si>
  <si>
    <t>Total para Produto 2.1. (Ano 1 - 2006)</t>
  </si>
  <si>
    <t>Subtotal - 2.1.3.</t>
  </si>
  <si>
    <t>Subtotal - 2.1.2.</t>
  </si>
  <si>
    <t>Subtotal - 2.1.1.</t>
  </si>
  <si>
    <t>Total para Produto 2.1. (Ano 2 - 2007)</t>
  </si>
  <si>
    <t>Contratação de pessoa jurídica, Contratação de Pessoa Física, Equipamentos</t>
  </si>
  <si>
    <t>Subtotal - 2.2.1.</t>
  </si>
  <si>
    <t>Subtotal - 2.2.2.</t>
  </si>
  <si>
    <t>Subtotal - 2.2.3.</t>
  </si>
  <si>
    <t>Total para Produto 2.2. (Ano 1 - 2006)</t>
  </si>
  <si>
    <t>Total para Produto 2.2. (Ano 2 - 2007)</t>
  </si>
  <si>
    <t>Subtotal - 3.1.1.</t>
  </si>
  <si>
    <t>Subtotal - 3.1.2.</t>
  </si>
  <si>
    <t>Total para Produto 3.1. (Ano 2 - 2007)</t>
  </si>
  <si>
    <t>Total para Produto 3.1. (Ano 1 - 2006)</t>
  </si>
  <si>
    <r>
      <t xml:space="preserve">2.2.3. </t>
    </r>
    <r>
      <rPr>
        <sz val="10"/>
        <rFont val="Times New Roman"/>
        <family val="1"/>
      </rPr>
      <t>Realização de viagens.</t>
    </r>
  </si>
  <si>
    <r>
      <t>Ano 2 (2007)</t>
    </r>
    <r>
      <rPr>
        <sz val="10"/>
        <rFont val="Times New Roman"/>
        <family val="1"/>
      </rPr>
      <t xml:space="preserve"> Relatório de avaliação das análises dos projetos apresentados elaborados e revisados.</t>
    </r>
  </si>
  <si>
    <r>
      <t>Ano 1 (2006)</t>
    </r>
    <r>
      <rPr>
        <sz val="10"/>
        <rFont val="Times New Roman"/>
        <family val="1"/>
      </rPr>
      <t xml:space="preserve"> Termos de Referência elaborados e revisados e consultores contratados.</t>
    </r>
  </si>
  <si>
    <r>
      <t>Ano 1 (2006)</t>
    </r>
    <r>
      <rPr>
        <sz val="10"/>
        <rFont val="Times New Roman"/>
        <family val="1"/>
      </rPr>
      <t xml:space="preserve"> Escritório de trabalho para a equipe técnica do PPI organizado e disponibilizado.</t>
    </r>
  </si>
  <si>
    <r>
      <t>Ano 2 (2007)</t>
    </r>
    <r>
      <rPr>
        <sz val="10"/>
        <rFont val="Times New Roman"/>
        <family val="1"/>
      </rPr>
      <t xml:space="preserve"> Escritório de trabalho para a equipe técnica do PPI organizado e disponibilizado.</t>
    </r>
  </si>
  <si>
    <r>
      <t>Ano 1 (2006)</t>
    </r>
    <r>
      <rPr>
        <sz val="9"/>
        <rFont val="Times New Roman"/>
        <family val="1"/>
      </rPr>
      <t xml:space="preserve"> Relatórios de atividades técnicas, administrativas e financeiras disponibilizados conforme exigido.</t>
    </r>
  </si>
  <si>
    <r>
      <t>Ano 2 (2007)</t>
    </r>
    <r>
      <rPr>
        <sz val="9"/>
        <rFont val="Times New Roman"/>
        <family val="1"/>
      </rPr>
      <t xml:space="preserve"> Relatórios de atividades técnicas, administrativas e financeiras disponibilizados conforme exigido.</t>
    </r>
  </si>
  <si>
    <t>Subtotal - 1.3.1.</t>
  </si>
  <si>
    <t>Produtos Previstos na Execução da Assistência Preparatória</t>
  </si>
  <si>
    <t>1.6</t>
  </si>
  <si>
    <t>1.7</t>
  </si>
  <si>
    <t>Infra-estrutura física, mobiliária e de equipamentos disponibilizada.</t>
  </si>
  <si>
    <t>Proposta do Projeto de Cooperação Técnica com o PNUD elaborada.</t>
  </si>
  <si>
    <t>Relacionados ao Resultado 1:
Diagnóstico inicial dos projetos a serem monitorados (Relatório de “Marco Zero”).</t>
  </si>
  <si>
    <t>Total para Produto 1.1. (Ano 1 - 2006)</t>
  </si>
  <si>
    <t>45.04</t>
  </si>
  <si>
    <t>45.01</t>
  </si>
  <si>
    <t>32.01</t>
  </si>
  <si>
    <t>11.01</t>
  </si>
  <si>
    <t>Subtotal - 1.1.1.</t>
  </si>
  <si>
    <t>Subtotal - 1.1.2.</t>
  </si>
  <si>
    <t>Subtotal - 1.1.3.</t>
  </si>
  <si>
    <t>Passagens Aéreas, Diárais</t>
  </si>
  <si>
    <r>
      <t xml:space="preserve">1.1.1. </t>
    </r>
    <r>
      <rPr>
        <sz val="10"/>
        <rFont val="Times New Roman"/>
        <family val="1"/>
      </rPr>
      <t>Seleção e contratação de consultores.</t>
    </r>
  </si>
  <si>
    <r>
      <t xml:space="preserve">1.1.2. </t>
    </r>
    <r>
      <rPr>
        <sz val="10"/>
        <rFont val="Times New Roman"/>
        <family val="1"/>
      </rPr>
      <t>Desenvolvimento dos Produtos.</t>
    </r>
  </si>
  <si>
    <r>
      <t xml:space="preserve">Resultados do Projeto
</t>
    </r>
    <r>
      <rPr>
        <sz val="10"/>
        <rFont val="Times New Roman"/>
        <family val="1"/>
      </rPr>
      <t>(outcome statement)</t>
    </r>
  </si>
  <si>
    <r>
      <t xml:space="preserve">Descrição dos Produtos
</t>
    </r>
    <r>
      <rPr>
        <sz val="10"/>
        <rFont val="Times New Roman"/>
        <family val="1"/>
      </rPr>
      <t>(output statement)</t>
    </r>
  </si>
  <si>
    <r>
      <t xml:space="preserve">Metas dos Produtos
</t>
    </r>
    <r>
      <rPr>
        <sz val="10"/>
        <rFont val="Times New Roman"/>
        <family val="1"/>
      </rPr>
      <t>(output targets)</t>
    </r>
  </si>
  <si>
    <t>Total Produto 1.4.</t>
  </si>
  <si>
    <t>Total Produto 1.5.</t>
  </si>
  <si>
    <t>Total Produto 2.1.</t>
  </si>
  <si>
    <t xml:space="preserve">Contratação de pessoa jurídica      </t>
  </si>
  <si>
    <t>Contratação de pessoa jurídica</t>
  </si>
  <si>
    <t>Fonte 1 (BIRD)</t>
  </si>
  <si>
    <t>Total Produto 3.1.</t>
  </si>
  <si>
    <t>1.4</t>
  </si>
  <si>
    <t>Valor Total</t>
  </si>
  <si>
    <t xml:space="preserve">Subtotal - Produto 1.3. (meta ano 1) </t>
  </si>
  <si>
    <t>Produtos</t>
  </si>
  <si>
    <t>1.5</t>
  </si>
  <si>
    <t>2.1</t>
  </si>
  <si>
    <t>2.2</t>
  </si>
  <si>
    <t>1.2</t>
  </si>
  <si>
    <t>1.3</t>
  </si>
  <si>
    <t>3.1</t>
  </si>
  <si>
    <t>Indicadores de 
Resultados</t>
  </si>
  <si>
    <t>Descrição dos Insumos</t>
  </si>
  <si>
    <t xml:space="preserve">Componente Orçamentário </t>
  </si>
  <si>
    <t>(Project Results and Resources Framework - PRRF)</t>
  </si>
  <si>
    <t>Valor (US$)</t>
  </si>
  <si>
    <t>Fonte 2 (GOV)</t>
  </si>
  <si>
    <t>Total da Matriz Lógica</t>
  </si>
  <si>
    <t>Contratação de pessoa física</t>
  </si>
  <si>
    <t xml:space="preserve"> Contratação de pessoa física</t>
  </si>
  <si>
    <t>Total - Resultado 1</t>
  </si>
  <si>
    <t>Total - Resultado 3</t>
  </si>
  <si>
    <t>Total</t>
  </si>
  <si>
    <t>15.01</t>
  </si>
  <si>
    <t>17.01</t>
  </si>
  <si>
    <t>21.01</t>
  </si>
  <si>
    <t>45.02</t>
  </si>
  <si>
    <t>53.01</t>
  </si>
  <si>
    <t>Resultado 1</t>
  </si>
  <si>
    <t>Resultado 2</t>
  </si>
  <si>
    <t>Resultado 3</t>
  </si>
  <si>
    <t>Descrição das Atividades</t>
  </si>
  <si>
    <t>Descrição dos 
Insumos</t>
  </si>
  <si>
    <t xml:space="preserve">Linha Orçamentária </t>
  </si>
  <si>
    <t xml:space="preserve">Orçamento
</t>
  </si>
  <si>
    <t>Realização das Atividades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</si>
  <si>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</si>
  <si>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</si>
  <si>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</si>
  <si>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</si>
  <si>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</si>
  <si>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</si>
  <si>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</si>
  <si>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</si>
  <si>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</si>
  <si>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</si>
  <si>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</si>
  <si>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</si>
  <si>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Tx Adm</t>
  </si>
  <si>
    <t>Soma</t>
  </si>
  <si>
    <t>BIRD</t>
  </si>
  <si>
    <t>GOV</t>
  </si>
  <si>
    <t>TOTAL</t>
  </si>
  <si>
    <t>Linha Orçam.</t>
  </si>
  <si>
    <t>Matriz de Resultados e Recursos do Projeto</t>
  </si>
  <si>
    <t>Taxa de Administração (5%)</t>
  </si>
  <si>
    <t>ORÇAMENTO POR PRODUTOS</t>
  </si>
  <si>
    <t>(Meta Anual)</t>
  </si>
  <si>
    <t>Orçamento por Resultado</t>
  </si>
  <si>
    <t>Total Geral</t>
  </si>
  <si>
    <t>Plano de Trabalho para 2006</t>
  </si>
  <si>
    <t>Plano de Trabalho para 2007</t>
  </si>
  <si>
    <t>Total Produto 1.1.</t>
  </si>
  <si>
    <t>Total Produto 1.2.</t>
  </si>
  <si>
    <t xml:space="preserve">Subtotal - Produto 1.3. (meta ano 2) </t>
  </si>
  <si>
    <t>Total Produto 1.3.</t>
  </si>
  <si>
    <t>1.1</t>
  </si>
  <si>
    <t>Total - Resultado 2</t>
  </si>
  <si>
    <t>Produto</t>
  </si>
  <si>
    <t>Código do Produto</t>
  </si>
  <si>
    <t>Produto 1.1. Avaliação das informações constantes dos projetos básicos e executivos dos projetos; estudos de viabilidade e de impactos; estudos técnicos relacionados aos projetos; relatórios de acompanhamento e outros documentos relacionados ao projeto realizada.</t>
  </si>
  <si>
    <t>Produto 1.2. Avaliação das informações relacionadas aos contratos já firmados no âmbito do projeto, envolvendo os papéis de gerenciamento, execução, supervisão e outros dos empreendimentos / projetos realizado.</t>
  </si>
  <si>
    <t>Produto 1.3. Avaliação da situação da execução dos projetos em termos físicos, quantitativos e qualitativos realizada.</t>
  </si>
  <si>
    <t>Produto 1.4. Avaliação da situação orçamentária e financeira dos projetos realizada.</t>
  </si>
  <si>
    <t>Produto 1.5. Avaliação das atribuições atuais dos órgãos envolvidos com a execução (conflitos e lacunas) elaborada.</t>
  </si>
  <si>
    <t>Produto 1.6. Avaliação das estratégias de implantação (pacotes de contratação, estratégias gerenciais, etc.) elaborada.</t>
  </si>
  <si>
    <t>Produto 1.7. Criação de um protótipo semifuncional das telas, relatórios e bancos de dados que farão parte integrante do sistema realizada.</t>
  </si>
  <si>
    <t>Avaliação das informações constantes dos projetos básicos e executivos dos projetos; estudos de viabilidade e de impactos; estudos técnicos relacionados aos projetos; relatórios de acompanhamento e outros documentos relacionados ao projeto realizada.</t>
  </si>
  <si>
    <t>Avaliação das informações relacionadas aos contratos já firmados no âmbito do projeto, envolvendo os papéis de gerenciamento, execução, supervisão e outros dos empreendimentos / projetos realizado.</t>
  </si>
  <si>
    <t>Avaliação da situação da execução dos projetos em termos físicos, quantitativos e qualitativos realizada.</t>
  </si>
  <si>
    <t>Avaliação da situação orçamentária e financeira dos projetos realizada.</t>
  </si>
  <si>
    <t>Avaliação das atribuições atuais dos órgãos envolvidos com a execução (conflitos e lacunas) elaborada.</t>
  </si>
  <si>
    <t>Avaliação das estratégias de implantação (pacotes de contratação, estratégias gerenciais, etc.) elaborada.</t>
  </si>
  <si>
    <t>Criação de um protótipo semifuncional das telas, relatórios e bancos de dados que farão parte integrante do sistema realizada.</t>
  </si>
  <si>
    <t>Relacionados ao Resultado 2:
Especificação do Sistema de Monitoramento da STN e Plano de Implementação.</t>
  </si>
  <si>
    <t>4.1</t>
  </si>
  <si>
    <t>Resultado 4</t>
  </si>
  <si>
    <r>
      <t xml:space="preserve">Produto 1.1.
</t>
    </r>
    <r>
      <rPr>
        <sz val="10"/>
        <rFont val="Times New Roman"/>
        <family val="1"/>
      </rPr>
      <t>Avaliação das informações constantes dos projetos básicos e executivos dos projetos; estudos de viabilidade e de impactos; estudos técnicos relacionados aos projetos; relatórios de acompanhamento e outros documentos relacionados ao projeto realizada.</t>
    </r>
  </si>
  <si>
    <r>
      <t xml:space="preserve">Produto 1.2.
</t>
    </r>
    <r>
      <rPr>
        <sz val="10"/>
        <rFont val="Times New Roman"/>
        <family val="1"/>
      </rPr>
      <t>Avaliação das informações relacionadas aos contratos já firmados no âmbito do projeto, envolvendo os papéis de gerenciamento, execução, supervisão e outros dos empreendimentos / projetos realizado.</t>
    </r>
  </si>
  <si>
    <r>
      <t>Ano 2 (2007)</t>
    </r>
    <r>
      <rPr>
        <sz val="10"/>
        <rFont val="Times New Roman"/>
        <family val="1"/>
      </rPr>
      <t xml:space="preserve"> Relatório das informações relacionadas aos contratos já firmados elaborado e revisado.</t>
    </r>
  </si>
  <si>
    <r>
      <t xml:space="preserve">Produto 1.3.
</t>
    </r>
    <r>
      <rPr>
        <sz val="10"/>
        <rFont val="Times New Roman"/>
        <family val="1"/>
      </rPr>
      <t>Avaliação da situação da execução dos projetos em termos físicos, quantitativos e qualitativos realizada.</t>
    </r>
  </si>
  <si>
    <r>
      <t>Ano 2 (2007)</t>
    </r>
    <r>
      <rPr>
        <sz val="10"/>
        <rFont val="Times New Roman"/>
        <family val="1"/>
      </rPr>
      <t xml:space="preserve"> Relatório de avaliação da situação da execução dos projetos elaborado e revisado.</t>
    </r>
  </si>
  <si>
    <r>
      <t xml:space="preserve">Produto 1.4.
</t>
    </r>
    <r>
      <rPr>
        <sz val="10"/>
        <rFont val="Times New Roman"/>
        <family val="1"/>
      </rPr>
      <t>Avaliação da situação orçamentária e financeira dos projetos realizada.</t>
    </r>
  </si>
  <si>
    <r>
      <t>Ano 2 (2007)</t>
    </r>
    <r>
      <rPr>
        <sz val="9"/>
        <rFont val="Times New Roman"/>
        <family val="1"/>
      </rPr>
      <t xml:space="preserve"> Relatório de avaliação da situação orçamentária e financeira dos projetos  elaborado e revisado.</t>
    </r>
  </si>
  <si>
    <r>
      <t xml:space="preserve">Produto 1.5.
</t>
    </r>
    <r>
      <rPr>
        <sz val="10"/>
        <rFont val="Times New Roman"/>
        <family val="1"/>
      </rPr>
      <t>Avaliação das atribuições atuais dos órgãos envolvidos com a execução (conflitos e lacunas) elaborada.</t>
    </r>
  </si>
  <si>
    <r>
      <t>Ano 2 (2007)</t>
    </r>
    <r>
      <rPr>
        <sz val="10"/>
        <rFont val="Times New Roman"/>
        <family val="1"/>
      </rPr>
      <t xml:space="preserve"> Relatório de avaliação das atribuições dos atuais órgãos envolvidos com a execução elaborado e revisado.</t>
    </r>
  </si>
  <si>
    <r>
      <t xml:space="preserve">Produto 1.6.
</t>
    </r>
    <r>
      <rPr>
        <sz val="10"/>
        <rFont val="Times New Roman"/>
        <family val="1"/>
      </rPr>
      <t>Avaliação das estratégias de implantação (pacotes de contratação, estratégias gerenciais, etc.) elaborada.</t>
    </r>
  </si>
  <si>
    <r>
      <t>Ano 2 (2007)</t>
    </r>
    <r>
      <rPr>
        <sz val="10"/>
        <rFont val="Times New Roman"/>
        <family val="1"/>
      </rPr>
      <t xml:space="preserve"> Relatório de avaliação das estratégias de implantação elaborado e revisado.</t>
    </r>
  </si>
  <si>
    <r>
      <t xml:space="preserve">Produto 1.7.
</t>
    </r>
    <r>
      <rPr>
        <sz val="10"/>
        <rFont val="Times New Roman"/>
        <family val="1"/>
      </rPr>
      <t>Criação de um protótipo semifuncional das telas, relatórios e bancos de dados que farão parte integrante do sistema realizada.</t>
    </r>
  </si>
  <si>
    <r>
      <t>Ano 2 (2007)</t>
    </r>
    <r>
      <rPr>
        <sz val="10"/>
        <rFont val="Times New Roman"/>
        <family val="1"/>
      </rPr>
      <t xml:space="preserve"> Protótipo semifuncional das telas e relatórios e bancos de dados elaborado e implantado.</t>
    </r>
  </si>
  <si>
    <r>
      <t>Resultado 2.</t>
    </r>
    <r>
      <rPr>
        <sz val="10"/>
        <rFont val="Times New Roman"/>
        <family val="1"/>
      </rPr>
      <t xml:space="preserve"> Especificação do Sistema de Monitoramento da STN e Plano de Implementação.</t>
    </r>
  </si>
  <si>
    <t>Especificação do Sistema de Monitorameto elaborada até agosto de 2007.
Plano de implemantação do Sistema de Monitoramento elaborado até agosto de 2007.</t>
  </si>
  <si>
    <t>Total Produto 2.2.</t>
  </si>
  <si>
    <r>
      <t>Ano 2 (2007)</t>
    </r>
    <r>
      <rPr>
        <sz val="10"/>
        <rFont val="Times New Roman"/>
        <family val="1"/>
      </rPr>
      <t xml:space="preserve"> Especificação do Sistema de Monitoramento da STN elaborado e disponibilizado.</t>
    </r>
  </si>
  <si>
    <r>
      <t>Ano 2 (2007)</t>
    </r>
    <r>
      <rPr>
        <sz val="9"/>
        <rFont val="Times New Roman"/>
        <family val="1"/>
      </rPr>
      <t xml:space="preserve"> Plano de Implementação Assistid para o Sistema de Monitoramento da STN elaborado e disponibilizado.</t>
    </r>
  </si>
  <si>
    <r>
      <t xml:space="preserve">2.1.1. </t>
    </r>
    <r>
      <rPr>
        <sz val="10"/>
        <rFont val="Times New Roman"/>
        <family val="1"/>
      </rPr>
      <t>Seleção e contratação de consultores.</t>
    </r>
  </si>
  <si>
    <r>
      <t xml:space="preserve">2.1.2. </t>
    </r>
    <r>
      <rPr>
        <sz val="10"/>
        <rFont val="Times New Roman"/>
        <family val="1"/>
      </rPr>
      <t>Desenvolvimento dos Produtos.</t>
    </r>
  </si>
  <si>
    <r>
      <t xml:space="preserve">2.1.3. </t>
    </r>
    <r>
      <rPr>
        <sz val="10"/>
        <rFont val="Times New Roman"/>
        <family val="1"/>
      </rPr>
      <t>Realização de viagens.</t>
    </r>
  </si>
  <si>
    <r>
      <t xml:space="preserve">2.2.1. </t>
    </r>
    <r>
      <rPr>
        <sz val="10"/>
        <rFont val="Times New Roman"/>
        <family val="1"/>
      </rPr>
      <t>Seleção e contratação de consultores.</t>
    </r>
  </si>
  <si>
    <r>
      <t xml:space="preserve">2.2.2. </t>
    </r>
    <r>
      <rPr>
        <sz val="10"/>
        <rFont val="Times New Roman"/>
        <family val="1"/>
      </rPr>
      <t>Desenvolvimento dos Produtos.</t>
    </r>
  </si>
  <si>
    <t>Subtotal - 4.1.1.</t>
  </si>
  <si>
    <t>Subtotal - 4.1.2.</t>
  </si>
  <si>
    <t>Total para Produto 4.1. (Ano 1 - 2006)</t>
  </si>
  <si>
    <t>Total para Produto 4.1. (Ano 2 - 2007)</t>
  </si>
  <si>
    <t xml:space="preserve">Subtotal - Produto 4.1. (meta ano 1) </t>
  </si>
  <si>
    <t xml:space="preserve">Subtotal - Produto 4.1. (meta ano 2) </t>
  </si>
  <si>
    <t>Total Produto 4.1.</t>
  </si>
  <si>
    <t>Total - Resultado 4</t>
  </si>
  <si>
    <r>
      <t xml:space="preserve">1.7.1. </t>
    </r>
    <r>
      <rPr>
        <sz val="10"/>
        <rFont val="Times New Roman"/>
        <family val="1"/>
      </rPr>
      <t>Seleção e contratação de consultores.</t>
    </r>
  </si>
  <si>
    <r>
      <t xml:space="preserve">1.7.2. </t>
    </r>
    <r>
      <rPr>
        <sz val="10"/>
        <rFont val="Times New Roman"/>
        <family val="1"/>
      </rPr>
      <t>Desenvolvimento dos Produtos.</t>
    </r>
  </si>
  <si>
    <t>Publicação consolidada das melhores práticas identificadas.</t>
  </si>
  <si>
    <t>Relacionados ao Resultado 3:
Contratação das Etapas (3) Implementação Assistida do Sistema de Monitoramento, (4) Elaboração das Recomendações para o Próximo Ciclo de Orçamento, e (5) Conclusão do Monitoramento e Transferência de Conhecimento.</t>
  </si>
  <si>
    <t>Relacionados ao Resultado 4:
Instrumentalização e apoio à unidade de implementação do Sistema de Monitoramento da STN.</t>
  </si>
  <si>
    <t>4.2</t>
  </si>
  <si>
    <t>Relacionados ao Resultado 5:
Elaboração e aprovação do Documento de Projeto de Cooperação Técnica (PRODOC)</t>
  </si>
  <si>
    <t>5.1</t>
  </si>
  <si>
    <r>
      <t xml:space="preserve">3.1.1. </t>
    </r>
    <r>
      <rPr>
        <sz val="10"/>
        <rFont val="Times New Roman"/>
        <family val="1"/>
      </rPr>
      <t>Seleção e contratação de consultores.</t>
    </r>
  </si>
  <si>
    <t>Produto 4.1. Infra-estrutura física, mobiliária e de equipamentos disponibilizada.</t>
  </si>
  <si>
    <r>
      <t>4.1.1.</t>
    </r>
    <r>
      <rPr>
        <sz val="10"/>
        <rFont val="Times New Roman"/>
        <family val="1"/>
      </rPr>
      <t xml:space="preserve"> Disponibilização de instalações físicas e mobiliária para o projeto.</t>
    </r>
  </si>
  <si>
    <r>
      <t xml:space="preserve">4.1.2. </t>
    </r>
    <r>
      <rPr>
        <sz val="10"/>
        <rFont val="Times New Roman"/>
        <family val="1"/>
      </rPr>
      <t>Manutenção de escritório.</t>
    </r>
  </si>
  <si>
    <r>
      <t xml:space="preserve">4.1.3. </t>
    </r>
    <r>
      <rPr>
        <sz val="10"/>
        <rFont val="Times New Roman"/>
        <family val="1"/>
      </rPr>
      <t>Aquisição de bens e contratação de serviços</t>
    </r>
  </si>
  <si>
    <t>Subtotal - 4.1.3.</t>
  </si>
  <si>
    <r>
      <t xml:space="preserve">4.2.1. </t>
    </r>
    <r>
      <rPr>
        <sz val="10"/>
        <rFont val="Times New Roman"/>
        <family val="1"/>
      </rPr>
      <t>Elaboração de relatórios de saques de fundos, SOEs e relatórios de acompanhamento financeiro (FMR).</t>
    </r>
  </si>
  <si>
    <r>
      <t xml:space="preserve">4.2.2. </t>
    </r>
    <r>
      <rPr>
        <sz val="10"/>
        <rFont val="Times New Roman"/>
        <family val="1"/>
      </rPr>
      <t>Elaboração de relatórios de acompanhamento e de progresso da execução.</t>
    </r>
  </si>
  <si>
    <r>
      <t xml:space="preserve">4.2.3. </t>
    </r>
    <r>
      <rPr>
        <sz val="10"/>
        <rFont val="Times New Roman"/>
        <family val="1"/>
      </rPr>
      <t>Realização de viagens.</t>
    </r>
  </si>
  <si>
    <t>Total para Produto 4.2. (Ano 1 - 2006)</t>
  </si>
  <si>
    <t>Subtotal - 4.2.3.</t>
  </si>
  <si>
    <t>Subtotal - 4.2.2.</t>
  </si>
  <si>
    <t>Subtotal - 4.2.1.</t>
  </si>
  <si>
    <t>Total para Produto 4.2. (Ano 2 - 2007)</t>
  </si>
  <si>
    <t>Produto 5.1. Proposta do Projeto de Cooperação Técnica com o PNUD elaborada.</t>
  </si>
  <si>
    <r>
      <t xml:space="preserve">5.1.1. </t>
    </r>
    <r>
      <rPr>
        <sz val="10"/>
        <rFont val="Times New Roman"/>
        <family val="1"/>
      </rPr>
      <t>Seleção e contratação de consultores.</t>
    </r>
  </si>
  <si>
    <r>
      <t xml:space="preserve">5.1.2. </t>
    </r>
    <r>
      <rPr>
        <sz val="10"/>
        <rFont val="Times New Roman"/>
        <family val="1"/>
      </rPr>
      <t>Elaboração do Documento de Projeto (PRODOC).</t>
    </r>
  </si>
  <si>
    <t>Total para Produto 5.1. (Ano 1 - 2006)</t>
  </si>
  <si>
    <t>Subtotal - 5.1.2.</t>
  </si>
  <si>
    <t>Subtotal - 5.1.1.</t>
  </si>
  <si>
    <t>Total para Produto 5.1. (Ano 2 - 2007)</t>
  </si>
  <si>
    <r>
      <t xml:space="preserve">1.8.1. </t>
    </r>
    <r>
      <rPr>
        <sz val="10"/>
        <rFont val="Times New Roman"/>
        <family val="1"/>
      </rPr>
      <t>Seleção e contratação de empresas especializadas na realização de eventos.</t>
    </r>
  </si>
  <si>
    <t>Total para Produto 1.8. (Ano 1 - 2006)</t>
  </si>
  <si>
    <t>Subtotal - 1.8.3.</t>
  </si>
  <si>
    <t>Subtotal - 1.8.2.</t>
  </si>
  <si>
    <t>Subtotal - 1.8.1.</t>
  </si>
  <si>
    <t>Total para Produto 1.8. (Ano 2 - 2007)</t>
  </si>
  <si>
    <t>Produto 1.9. Publicação consolidada das melhores práticas identificadas.</t>
  </si>
  <si>
    <t>Subtotal - 1.9.1.</t>
  </si>
  <si>
    <t>Subtotal - 1.9.2.</t>
  </si>
  <si>
    <t>Subtotal - 1.9.3.</t>
  </si>
  <si>
    <t>Total para Produto 1.9. (Ano 1 - 2006)</t>
  </si>
  <si>
    <r>
      <t xml:space="preserve">1.9.1. </t>
    </r>
    <r>
      <rPr>
        <sz val="10"/>
        <rFont val="Times New Roman"/>
        <family val="1"/>
      </rPr>
      <t>Seleção e contratação de consultores.</t>
    </r>
  </si>
  <si>
    <r>
      <t xml:space="preserve">1.9.3. </t>
    </r>
    <r>
      <rPr>
        <sz val="10"/>
        <rFont val="Times New Roman"/>
        <family val="1"/>
      </rPr>
      <t>Realização de viagens.</t>
    </r>
  </si>
  <si>
    <t>Total para Produto 1.9. (Ano 2 - 2007)</t>
  </si>
  <si>
    <t xml:space="preserve">Subtotal - Produto 1.8. (meta ano 1) </t>
  </si>
  <si>
    <t xml:space="preserve">Subtotal - Produto 1.8. (meta ano 2) </t>
  </si>
  <si>
    <t>Total Produto 1.8.</t>
  </si>
  <si>
    <t>1.8</t>
  </si>
  <si>
    <t>1.9</t>
  </si>
  <si>
    <r>
      <t xml:space="preserve">Produto 1.9.
</t>
    </r>
    <r>
      <rPr>
        <sz val="10"/>
        <rFont val="Times New Roman"/>
        <family val="1"/>
      </rPr>
      <t>Publicação consolidada das melhores práticas identificadas.</t>
    </r>
  </si>
  <si>
    <r>
      <t>Ano 2 (2007)</t>
    </r>
    <r>
      <rPr>
        <sz val="9"/>
        <rFont val="Times New Roman"/>
        <family val="1"/>
      </rPr>
      <t xml:space="preserve"> Publicações das melhores práticas identificadas elaboradas e disponibilizadas.</t>
    </r>
  </si>
  <si>
    <r>
      <t>Ano 2 (2007)</t>
    </r>
    <r>
      <rPr>
        <sz val="10"/>
        <rFont val="Times New Roman"/>
        <family val="1"/>
      </rPr>
      <t xml:space="preserve"> Sistema de Monitoramento da STN implementado</t>
    </r>
  </si>
  <si>
    <r>
      <t>Ano 1 (2006)</t>
    </r>
    <r>
      <rPr>
        <sz val="10"/>
        <rFont val="Times New Roman"/>
        <family val="1"/>
      </rPr>
      <t xml:space="preserve"> Empresa para a implementação do Sistema de Monitoramento da STN contratada</t>
    </r>
  </si>
  <si>
    <r>
      <t>Resultado 3.</t>
    </r>
    <r>
      <rPr>
        <sz val="10"/>
        <rFont val="Times New Roman"/>
        <family val="1"/>
      </rPr>
      <t xml:space="preserve">
Contratação das Etapas (3) Implementação Assistida do Sistema de Monitoramento, (4) Elaboração das Recomendações para o Próximo Ciclo de Orçamento, e (5) Conclusão do Monitoramento e Transferência de Conhecimento.</t>
    </r>
  </si>
  <si>
    <t>Sistema de Monitoramento da STN implementado</t>
  </si>
  <si>
    <r>
      <t>Resultado 4.</t>
    </r>
    <r>
      <rPr>
        <sz val="10"/>
        <rFont val="Times New Roman"/>
        <family val="1"/>
      </rPr>
      <t xml:space="preserve"> Instrumentalização e apoio à unidade de implementação do PPI</t>
    </r>
  </si>
  <si>
    <r>
      <t xml:space="preserve">Produto 4.1.
</t>
    </r>
    <r>
      <rPr>
        <sz val="10"/>
        <rFont val="Times New Roman"/>
        <family val="1"/>
      </rPr>
      <t>Infra-estrutura física, mobiliária e de equipamentos disponibilizada.</t>
    </r>
  </si>
  <si>
    <t>Total Produto 4.2.</t>
  </si>
  <si>
    <t xml:space="preserve">Subtotal - Produto 4.2. (meta ano 2) </t>
  </si>
  <si>
    <t xml:space="preserve">Subtotal - Produto 4.2. (meta ano 1) </t>
  </si>
  <si>
    <r>
      <t xml:space="preserve">Resultado 5.
 </t>
    </r>
    <r>
      <rPr>
        <sz val="10"/>
        <rFont val="Times New Roman"/>
        <family val="1"/>
      </rPr>
      <t>Elaboração e aprovação do Documento de Projeto de Cooperação Técnica (PRODOC)</t>
    </r>
  </si>
  <si>
    <t>Total - Resultado 5</t>
  </si>
  <si>
    <t>Total Produto 5.1.</t>
  </si>
  <si>
    <t xml:space="preserve">Subtotal - Produto 5.1. (meta ano 2) </t>
  </si>
  <si>
    <t xml:space="preserve">Subtotal - Produto 5.1. (meta ano 1) </t>
  </si>
  <si>
    <r>
      <t xml:space="preserve">1.8.2. </t>
    </r>
    <r>
      <rPr>
        <sz val="10"/>
        <rFont val="Times New Roman"/>
        <family val="1"/>
      </rPr>
      <t>Realização de viagens.</t>
    </r>
  </si>
  <si>
    <r>
      <t>1.8.3.</t>
    </r>
    <r>
      <rPr>
        <sz val="10"/>
        <rFont val="Times New Roman"/>
        <family val="1"/>
      </rPr>
      <t xml:space="preserve"> Elaboração das Atas e/ou Anais dos Encontros.</t>
    </r>
  </si>
  <si>
    <r>
      <t>3.1.2.</t>
    </r>
    <r>
      <rPr>
        <sz val="10"/>
        <rFont val="Times New Roman"/>
        <family val="1"/>
      </rPr>
      <t xml:space="preserve"> Desenvolvimento dos Produtos.</t>
    </r>
  </si>
  <si>
    <r>
      <t xml:space="preserve">Produto 5.1.
</t>
    </r>
    <r>
      <rPr>
        <sz val="10"/>
        <rFont val="Times New Roman"/>
        <family val="1"/>
      </rPr>
      <t>Proposta do Projeto de Cooperação Técnica com o PNUD elaborada.</t>
    </r>
  </si>
  <si>
    <t>Resultado 5</t>
  </si>
  <si>
    <r>
      <t xml:space="preserve">1.7.3. </t>
    </r>
    <r>
      <rPr>
        <sz val="10"/>
        <rFont val="Times New Roman"/>
        <family val="1"/>
      </rPr>
      <t>Aquisição de bancos de dados (assinaturas e periódicos).</t>
    </r>
  </si>
  <si>
    <r>
      <t xml:space="preserve">1.9.2. </t>
    </r>
    <r>
      <rPr>
        <sz val="10"/>
        <rFont val="Times New Roman"/>
        <family val="1"/>
      </rPr>
      <t>Desenvolvimento e publicação  dos Produtos.</t>
    </r>
  </si>
  <si>
    <t>Produto 1.8. Diagnóstico da situação atual dos projetos que compõem o PPI discutido e consolidado, por meio de workshops e seminários internacionais.</t>
  </si>
  <si>
    <r>
      <t xml:space="preserve">Produto 1.8.
</t>
    </r>
    <r>
      <rPr>
        <sz val="10"/>
        <rFont val="Times New Roman"/>
        <family val="1"/>
      </rPr>
      <t>Diagnóstico da situação atual dos projetos que compõem o PPI discutido e consolidado, por meio de workshops e seminários internacionais.</t>
    </r>
  </si>
  <si>
    <t>Produto 2.1. Termo de Referência do Sistema de Monitoramento da STN elaborado.</t>
  </si>
  <si>
    <r>
      <t xml:space="preserve">Produto 2.1.
</t>
    </r>
    <r>
      <rPr>
        <sz val="10"/>
        <rFont val="Times New Roman"/>
        <family val="1"/>
      </rPr>
      <t>Termo de Referência do Sistema de Monitoramento da STN elaborado.</t>
    </r>
  </si>
  <si>
    <r>
      <t xml:space="preserve">Produto 2.2.
</t>
    </r>
    <r>
      <rPr>
        <sz val="10"/>
        <rFont val="Times New Roman"/>
        <family val="1"/>
      </rPr>
      <t>Plano de Implementação Assistida para o Sistema de Monitoramento da STN elaborado.</t>
    </r>
  </si>
  <si>
    <t>Produto 2.2. Plano de Implementação Assistida para o Sistema de Monitoramento da STN elaborado.</t>
  </si>
  <si>
    <t>Termo de Referência do Sistema de Monitoramento da STN elaborado.</t>
  </si>
  <si>
    <t>Plano de Implementação Assistida para o Sistema de Monitoramento da STN elaborado.</t>
  </si>
  <si>
    <t>Diagnóstico da situação atual dos projetos que compõem o PPI discutido e consolidado, por meio de workshops e seminários internacionais.</t>
  </si>
  <si>
    <t>Contratação de empresas/instituições para a implementação das etapas 3, 4 e 5 do Sistema de Monitoramento da STN realizada.</t>
  </si>
  <si>
    <t>Produto 3.1. Contratação de empresas/instituições para a implementação das etapas 3, 4 e 5 do Sistema de Monitoramento da STN realizada.</t>
  </si>
  <si>
    <r>
      <t xml:space="preserve">Produto 3.1.
</t>
    </r>
    <r>
      <rPr>
        <sz val="10"/>
        <rFont val="Times New Roman"/>
        <family val="1"/>
      </rPr>
      <t>Contratação de empresas/instituições para a implementação das etapas 3, 4 e 5 do Sistema de Monitoramento da STN realizada.</t>
    </r>
  </si>
  <si>
    <t>Atividades de coordenação do PPI executadas e acompanhadas.</t>
  </si>
  <si>
    <t>Produto 4.2. Atividades de coordenação do PPI executadas e acompanhadas.</t>
  </si>
  <si>
    <r>
      <t xml:space="preserve">Produto 4.2.
</t>
    </r>
    <r>
      <rPr>
        <sz val="10"/>
        <rFont val="Times New Roman"/>
        <family val="1"/>
      </rPr>
      <t>Atividades de coordenação do PPI executadas e acompanhadas.</t>
    </r>
  </si>
  <si>
    <t>Ministério da Fazenda
Programa das Nações Unidas para o Desenvolvimento - PNUD
BRA/06/024 - Projeto Piloto de Monitoramento de Projetos de Investimentos do Governo Federal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</si>
</sst>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;[Red]#,##0.00"/>
    <numFmt numFmtId="180" formatCode="0.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#,##0.0"/>
    <numFmt numFmtId="185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4" borderId="1" xfId="0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" fontId="5" fillId="5" borderId="7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/>
    </xf>
    <xf numFmtId="4" fontId="3" fillId="0" borderId="0" xfId="0" applyNumberFormat="1" applyFont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3" fontId="7" fillId="4" borderId="11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3" fontId="5" fillId="4" borderId="15" xfId="0" applyNumberFormat="1" applyFont="1" applyFill="1" applyBorder="1" applyAlignment="1">
      <alignment horizontal="right" vertical="center"/>
    </xf>
    <xf numFmtId="3" fontId="7" fillId="4" borderId="16" xfId="0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9"/>
  <sheetViews>
    <sheetView tabSelected="1" view="pageBreakPreview" zoomScale="75" zoomScaleNormal="70" zoomScaleSheetLayoutView="75" workbookViewId="0" topLeftCell="A1">
      <selection activeCell="B7" sqref="B7:B45"/>
    </sheetView>
  </sheetViews>
  <sheetFormatPr defaultColWidth="9.140625" defaultRowHeight="12.75"/>
  <cols>
    <col min="1" max="4" width="18.7109375" style="9" customWidth="1"/>
    <col min="5" max="5" width="16.7109375" style="9" customWidth="1"/>
    <col min="6" max="6" width="14.57421875" style="9" customWidth="1"/>
    <col min="7" max="8" width="12.8515625" style="43" customWidth="1"/>
    <col min="9" max="9" width="13.28125" style="43" bestFit="1" customWidth="1"/>
    <col min="10" max="16384" width="13.7109375" style="43" customWidth="1"/>
  </cols>
  <sheetData>
    <row r="1" spans="1:17" s="3" customFormat="1" ht="38.25" customHeight="1">
      <c r="A1" s="110" t="s">
        <v>326</v>
      </c>
      <c r="B1" s="110"/>
      <c r="C1" s="110"/>
      <c r="D1" s="110"/>
      <c r="E1" s="110"/>
      <c r="F1" s="110"/>
      <c r="G1" s="110"/>
      <c r="H1" s="110"/>
      <c r="I1" s="110"/>
      <c r="J1" s="9"/>
      <c r="K1" s="9"/>
      <c r="L1" s="9"/>
      <c r="M1" s="9"/>
      <c r="N1" s="9"/>
      <c r="O1" s="9"/>
      <c r="P1" s="9"/>
      <c r="Q1" s="9"/>
    </row>
    <row r="2" spans="1:9" ht="15.75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5.75">
      <c r="A3" s="111" t="s">
        <v>176</v>
      </c>
      <c r="B3" s="111"/>
      <c r="C3" s="111"/>
      <c r="D3" s="111"/>
      <c r="E3" s="111"/>
      <c r="F3" s="111"/>
      <c r="G3" s="111"/>
      <c r="H3" s="111"/>
      <c r="I3" s="111"/>
    </row>
    <row r="4" spans="1:9" ht="12.75">
      <c r="A4" s="112" t="s">
        <v>136</v>
      </c>
      <c r="B4" s="112"/>
      <c r="C4" s="112"/>
      <c r="D4" s="112"/>
      <c r="E4" s="112"/>
      <c r="F4" s="112"/>
      <c r="G4" s="112"/>
      <c r="H4" s="112"/>
      <c r="I4" s="112"/>
    </row>
    <row r="5" spans="3:6" ht="12.75">
      <c r="C5" s="22"/>
      <c r="D5" s="20"/>
      <c r="E5" s="20"/>
      <c r="F5" s="20"/>
    </row>
    <row r="6" spans="1:9" ht="24.75" customHeight="1">
      <c r="A6" s="44" t="s">
        <v>113</v>
      </c>
      <c r="B6" s="44" t="s">
        <v>133</v>
      </c>
      <c r="C6" s="44" t="s">
        <v>114</v>
      </c>
      <c r="D6" s="44" t="s">
        <v>115</v>
      </c>
      <c r="E6" s="44" t="s">
        <v>134</v>
      </c>
      <c r="F6" s="44" t="s">
        <v>135</v>
      </c>
      <c r="G6" s="45" t="s">
        <v>121</v>
      </c>
      <c r="H6" s="45" t="s">
        <v>138</v>
      </c>
      <c r="I6" s="45" t="s">
        <v>137</v>
      </c>
    </row>
    <row r="7" spans="1:9" s="9" customFormat="1" ht="16.5" customHeight="1">
      <c r="A7" s="84" t="s">
        <v>5</v>
      </c>
      <c r="B7" s="96" t="s">
        <v>4</v>
      </c>
      <c r="C7" s="99" t="s">
        <v>209</v>
      </c>
      <c r="D7" s="89" t="s">
        <v>90</v>
      </c>
      <c r="E7" s="90" t="s">
        <v>119</v>
      </c>
      <c r="F7" s="46">
        <v>10</v>
      </c>
      <c r="G7" s="63">
        <f>SUM('1.1'!D11:D13)+SUM('1.1'!D21:D23)+SUM('1.1'!D31:D33)</f>
        <v>0</v>
      </c>
      <c r="H7" s="63">
        <f>SUM('1.1'!E11:E13)+SUM('1.1'!E21:E23)+SUM('1.1'!E31:E33)</f>
        <v>105400</v>
      </c>
      <c r="I7" s="63">
        <f>G7+H7</f>
        <v>105400</v>
      </c>
    </row>
    <row r="8" spans="1:9" s="9" customFormat="1" ht="16.5" customHeight="1">
      <c r="A8" s="85"/>
      <c r="B8" s="97"/>
      <c r="C8" s="98"/>
      <c r="D8" s="72"/>
      <c r="E8" s="91"/>
      <c r="F8" s="46">
        <v>20</v>
      </c>
      <c r="G8" s="63">
        <f>'1.1'!D14+'1.1'!D24+'1.1'!D34</f>
        <v>0</v>
      </c>
      <c r="H8" s="63">
        <f>'1.1'!E14+'1.1'!E24+'1.1'!E34</f>
        <v>49000</v>
      </c>
      <c r="I8" s="63">
        <f>G8+H8</f>
        <v>49000</v>
      </c>
    </row>
    <row r="9" spans="1:9" s="9" customFormat="1" ht="16.5" customHeight="1">
      <c r="A9" s="85"/>
      <c r="B9" s="97"/>
      <c r="C9" s="98"/>
      <c r="D9" s="72"/>
      <c r="E9" s="91"/>
      <c r="F9" s="46">
        <v>30</v>
      </c>
      <c r="G9" s="63">
        <f>'1.1'!D15+'1.1'!D25+'1.1'!D35</f>
        <v>0</v>
      </c>
      <c r="H9" s="63">
        <f>'1.1'!E15+'1.1'!E25+'1.1'!E35</f>
        <v>0</v>
      </c>
      <c r="I9" s="63">
        <f>G9+H9</f>
        <v>0</v>
      </c>
    </row>
    <row r="10" spans="1:9" s="9" customFormat="1" ht="16.5" customHeight="1">
      <c r="A10" s="85"/>
      <c r="B10" s="97"/>
      <c r="C10" s="98"/>
      <c r="D10" s="72"/>
      <c r="E10" s="91"/>
      <c r="F10" s="46">
        <v>40</v>
      </c>
      <c r="G10" s="63">
        <f>SUM('1.1'!D16:D18)+SUM('1.1'!D26:D28)+SUM('1.1'!D36:D38)</f>
        <v>0</v>
      </c>
      <c r="H10" s="63">
        <f>SUM('1.1'!E16:E18)+SUM('1.1'!E26:E28)+SUM('1.1'!E36:E38)</f>
        <v>0</v>
      </c>
      <c r="I10" s="63">
        <f>G10+H10</f>
        <v>0</v>
      </c>
    </row>
    <row r="11" spans="1:9" s="9" customFormat="1" ht="16.5" customHeight="1">
      <c r="A11" s="85"/>
      <c r="B11" s="97"/>
      <c r="C11" s="98"/>
      <c r="D11" s="73"/>
      <c r="E11" s="92"/>
      <c r="F11" s="46">
        <v>50</v>
      </c>
      <c r="G11" s="63">
        <f>'1.1'!D19+'1.1'!D29+'1.1'!D39</f>
        <v>0</v>
      </c>
      <c r="H11" s="63">
        <f>'1.1'!E19+'1.1'!E29+'1.1'!E39</f>
        <v>3000</v>
      </c>
      <c r="I11" s="63">
        <f>G11+H11</f>
        <v>3000</v>
      </c>
    </row>
    <row r="12" spans="1:9" s="9" customFormat="1" ht="12.75" customHeight="1">
      <c r="A12" s="85"/>
      <c r="B12" s="97"/>
      <c r="C12" s="98"/>
      <c r="D12" s="93" t="s">
        <v>11</v>
      </c>
      <c r="E12" s="94"/>
      <c r="F12" s="47"/>
      <c r="G12" s="64">
        <f>SUM(G7:G11)</f>
        <v>0</v>
      </c>
      <c r="H12" s="64">
        <f>SUM(H7:H11)</f>
        <v>157400</v>
      </c>
      <c r="I12" s="64">
        <f>SUM(I7:I11)</f>
        <v>157400</v>
      </c>
    </row>
    <row r="13" spans="1:14" s="9" customFormat="1" ht="16.5" customHeight="1">
      <c r="A13" s="85"/>
      <c r="B13" s="97"/>
      <c r="C13" s="98"/>
      <c r="D13" s="89" t="s">
        <v>89</v>
      </c>
      <c r="E13" s="90" t="s">
        <v>141</v>
      </c>
      <c r="F13" s="46">
        <v>10</v>
      </c>
      <c r="G13" s="63">
        <f>SUM('1.1'!D48:D50)+SUM('1.1'!D58:D60)+SUM('1.1'!D68:D70)</f>
        <v>0</v>
      </c>
      <c r="H13" s="63">
        <f>SUM('1.1'!E48:E50)+SUM('1.1'!E58:E60)+SUM('1.1'!E68:E70)</f>
        <v>109400</v>
      </c>
      <c r="I13" s="63">
        <f>G13+H13</f>
        <v>109400</v>
      </c>
      <c r="K13" s="43"/>
      <c r="L13" s="43"/>
      <c r="M13" s="43"/>
      <c r="N13" s="43"/>
    </row>
    <row r="14" spans="1:14" s="9" customFormat="1" ht="16.5" customHeight="1">
      <c r="A14" s="85"/>
      <c r="B14" s="97"/>
      <c r="C14" s="98"/>
      <c r="D14" s="72"/>
      <c r="E14" s="91"/>
      <c r="F14" s="46">
        <v>20</v>
      </c>
      <c r="G14" s="63">
        <f>'1.1'!D51+'1.1'!D61+'1.1'!D71</f>
        <v>0</v>
      </c>
      <c r="H14" s="63">
        <f>'1.1'!E51+'1.1'!E61+'1.1'!E71</f>
        <v>55000</v>
      </c>
      <c r="I14" s="63">
        <f>G14+H14</f>
        <v>55000</v>
      </c>
      <c r="K14" s="43"/>
      <c r="L14" s="43"/>
      <c r="M14" s="43"/>
      <c r="N14" s="43"/>
    </row>
    <row r="15" spans="1:14" s="9" customFormat="1" ht="16.5" customHeight="1">
      <c r="A15" s="85"/>
      <c r="B15" s="97"/>
      <c r="C15" s="98"/>
      <c r="D15" s="72"/>
      <c r="E15" s="91"/>
      <c r="F15" s="46">
        <v>30</v>
      </c>
      <c r="G15" s="63">
        <f>'1.1'!D52+'1.1'!D62+'1.1'!D72</f>
        <v>0</v>
      </c>
      <c r="H15" s="63">
        <f>'1.1'!E52+'1.1'!E62+'1.1'!E72</f>
        <v>0</v>
      </c>
      <c r="I15" s="63">
        <f>G15+H15</f>
        <v>0</v>
      </c>
      <c r="K15" s="43"/>
      <c r="L15" s="43"/>
      <c r="M15" s="43"/>
      <c r="N15" s="43"/>
    </row>
    <row r="16" spans="1:14" s="9" customFormat="1" ht="16.5" customHeight="1">
      <c r="A16" s="85"/>
      <c r="B16" s="97"/>
      <c r="C16" s="98"/>
      <c r="D16" s="72"/>
      <c r="E16" s="91"/>
      <c r="F16" s="46">
        <v>40</v>
      </c>
      <c r="G16" s="63">
        <f>SUM('1.1'!D53:D55)+SUM('1.1'!D63:D65)+SUM('1.1'!D73:D75)</f>
        <v>0</v>
      </c>
      <c r="H16" s="63">
        <f>SUM('1.1'!E53:E55)+SUM('1.1'!E63:E65)+SUM('1.1'!E73:E75)</f>
        <v>0</v>
      </c>
      <c r="I16" s="63">
        <f>G16+H16</f>
        <v>0</v>
      </c>
      <c r="K16" s="43"/>
      <c r="L16" s="43"/>
      <c r="M16" s="43"/>
      <c r="N16" s="43"/>
    </row>
    <row r="17" spans="1:14" s="9" customFormat="1" ht="16.5" customHeight="1">
      <c r="A17" s="85"/>
      <c r="B17" s="97"/>
      <c r="C17" s="98"/>
      <c r="D17" s="73"/>
      <c r="E17" s="92"/>
      <c r="F17" s="46">
        <v>50</v>
      </c>
      <c r="G17" s="63">
        <f>'1.1'!D56+'1.1'!D66+'1.1'!D76</f>
        <v>0</v>
      </c>
      <c r="H17" s="63">
        <f>'1.1'!E56+'1.1'!E66+'1.1'!E76</f>
        <v>5000</v>
      </c>
      <c r="I17" s="63">
        <f>G17+H17</f>
        <v>5000</v>
      </c>
      <c r="K17" s="43"/>
      <c r="L17" s="43"/>
      <c r="M17" s="43"/>
      <c r="N17" s="43"/>
    </row>
    <row r="18" spans="1:14" s="9" customFormat="1" ht="12.75" customHeight="1">
      <c r="A18" s="85"/>
      <c r="B18" s="97"/>
      <c r="C18" s="98"/>
      <c r="D18" s="93" t="s">
        <v>10</v>
      </c>
      <c r="E18" s="94"/>
      <c r="F18" s="47"/>
      <c r="G18" s="64">
        <f>SUM(G13:G17)</f>
        <v>0</v>
      </c>
      <c r="H18" s="64">
        <f>SUM(H13:H17)</f>
        <v>169400</v>
      </c>
      <c r="I18" s="64">
        <f>SUM(I13:I17)</f>
        <v>169400</v>
      </c>
      <c r="K18" s="43"/>
      <c r="L18" s="43"/>
      <c r="M18" s="43"/>
      <c r="N18" s="43"/>
    </row>
    <row r="19" spans="1:14" s="49" customFormat="1" ht="12.75" customHeight="1">
      <c r="A19" s="85"/>
      <c r="B19" s="97"/>
      <c r="C19" s="82" t="s">
        <v>184</v>
      </c>
      <c r="D19" s="82"/>
      <c r="E19" s="83"/>
      <c r="F19" s="48"/>
      <c r="G19" s="65">
        <f>G12+G18</f>
        <v>0</v>
      </c>
      <c r="H19" s="65">
        <f>H12+H18</f>
        <v>326800</v>
      </c>
      <c r="I19" s="65">
        <f>I12+I18</f>
        <v>326800</v>
      </c>
      <c r="K19" s="50"/>
      <c r="L19" s="50"/>
      <c r="M19" s="50"/>
      <c r="N19" s="50"/>
    </row>
    <row r="20" spans="1:9" s="9" customFormat="1" ht="16.5" customHeight="1">
      <c r="A20" s="85"/>
      <c r="B20" s="97"/>
      <c r="C20" s="99" t="s">
        <v>210</v>
      </c>
      <c r="D20" s="89" t="s">
        <v>90</v>
      </c>
      <c r="E20" s="90" t="s">
        <v>119</v>
      </c>
      <c r="F20" s="46">
        <v>10</v>
      </c>
      <c r="G20" s="63">
        <f>SUM('1.2'!D11:D13)+SUM('1.2'!D21:D23)+SUM('1.2'!D31:D33)</f>
        <v>0</v>
      </c>
      <c r="H20" s="63">
        <f>SUM('1.2'!E11:E13)+SUM('1.2'!E21:E23)+SUM('1.2'!E31:E33)</f>
        <v>85000</v>
      </c>
      <c r="I20" s="63">
        <f>G20+H20</f>
        <v>85000</v>
      </c>
    </row>
    <row r="21" spans="1:9" s="9" customFormat="1" ht="16.5" customHeight="1">
      <c r="A21" s="85"/>
      <c r="B21" s="97"/>
      <c r="C21" s="98"/>
      <c r="D21" s="72"/>
      <c r="E21" s="91"/>
      <c r="F21" s="46">
        <v>20</v>
      </c>
      <c r="G21" s="63">
        <f>'1.2'!D14+'1.2'!D24+'1.2'!D34</f>
        <v>0</v>
      </c>
      <c r="H21" s="63">
        <f>'1.2'!E14+'1.2'!E24+'1.2'!E34</f>
        <v>15000</v>
      </c>
      <c r="I21" s="63">
        <f>G21+H21</f>
        <v>15000</v>
      </c>
    </row>
    <row r="22" spans="1:9" s="9" customFormat="1" ht="16.5" customHeight="1">
      <c r="A22" s="85"/>
      <c r="B22" s="97"/>
      <c r="C22" s="98"/>
      <c r="D22" s="72"/>
      <c r="E22" s="91"/>
      <c r="F22" s="46">
        <v>30</v>
      </c>
      <c r="G22" s="63">
        <f>+'1.2'!D15+'1.2'!D25+'1.2'!D35</f>
        <v>0</v>
      </c>
      <c r="H22" s="63">
        <f>+'1.2'!E15+'1.2'!E25+'1.2'!E35</f>
        <v>0</v>
      </c>
      <c r="I22" s="63">
        <f>G22+H22</f>
        <v>0</v>
      </c>
    </row>
    <row r="23" spans="1:9" s="9" customFormat="1" ht="16.5" customHeight="1">
      <c r="A23" s="85"/>
      <c r="B23" s="97"/>
      <c r="C23" s="98"/>
      <c r="D23" s="72"/>
      <c r="E23" s="91"/>
      <c r="F23" s="46">
        <v>40</v>
      </c>
      <c r="G23" s="63">
        <f>SUM('1.2'!D16:D18)+SUM('1.2'!D26:D28)+SUM('1.2'!D36:D38)</f>
        <v>0</v>
      </c>
      <c r="H23" s="63">
        <f>SUM('1.2'!E16:E18)+SUM('1.2'!E26:E28)+SUM('1.2'!E36:E38)</f>
        <v>0</v>
      </c>
      <c r="I23" s="63">
        <f>G23+H23</f>
        <v>0</v>
      </c>
    </row>
    <row r="24" spans="1:9" s="9" customFormat="1" ht="16.5" customHeight="1">
      <c r="A24" s="85"/>
      <c r="B24" s="97"/>
      <c r="C24" s="98"/>
      <c r="D24" s="73"/>
      <c r="E24" s="92"/>
      <c r="F24" s="46">
        <v>50</v>
      </c>
      <c r="G24" s="63">
        <f>'1.2'!D19+'1.2'!D29+'1.2'!D39</f>
        <v>0</v>
      </c>
      <c r="H24" s="63">
        <f>'1.2'!E19+'1.2'!E29+'1.2'!E39</f>
        <v>3000</v>
      </c>
      <c r="I24" s="63">
        <f>G24+H24</f>
        <v>3000</v>
      </c>
    </row>
    <row r="25" spans="1:9" s="9" customFormat="1" ht="12.75" customHeight="1">
      <c r="A25" s="85"/>
      <c r="B25" s="97"/>
      <c r="C25" s="98"/>
      <c r="D25" s="93" t="s">
        <v>9</v>
      </c>
      <c r="E25" s="94"/>
      <c r="F25" s="47"/>
      <c r="G25" s="64">
        <f>SUM(G20:G24)</f>
        <v>0</v>
      </c>
      <c r="H25" s="64">
        <f>SUM(H20:H24)</f>
        <v>103000</v>
      </c>
      <c r="I25" s="64">
        <f>SUM(I20:I24)</f>
        <v>103000</v>
      </c>
    </row>
    <row r="26" spans="1:14" s="9" customFormat="1" ht="16.5" customHeight="1">
      <c r="A26" s="85"/>
      <c r="B26" s="97"/>
      <c r="C26" s="98"/>
      <c r="D26" s="89" t="s">
        <v>211</v>
      </c>
      <c r="E26" s="90" t="s">
        <v>141</v>
      </c>
      <c r="F26" s="46">
        <v>10</v>
      </c>
      <c r="G26" s="63">
        <f>SUM('1.2'!D48:D50)+SUM('1.2'!D58:D60)+SUM('1.2'!D68:D70)</f>
        <v>0</v>
      </c>
      <c r="H26" s="63">
        <f>SUM('1.2'!E48:E50)+SUM('1.2'!E58:E60)+SUM('1.2'!E68:E70)</f>
        <v>72400</v>
      </c>
      <c r="I26" s="63">
        <f>G26+H26</f>
        <v>72400</v>
      </c>
      <c r="K26" s="43"/>
      <c r="L26" s="43"/>
      <c r="M26" s="43"/>
      <c r="N26" s="43"/>
    </row>
    <row r="27" spans="1:14" s="9" customFormat="1" ht="16.5" customHeight="1">
      <c r="A27" s="85"/>
      <c r="B27" s="97"/>
      <c r="C27" s="98"/>
      <c r="D27" s="72"/>
      <c r="E27" s="91"/>
      <c r="F27" s="46">
        <v>20</v>
      </c>
      <c r="G27" s="63">
        <f>'1.2'!D51+'1.2'!D61+'1.2'!D71</f>
        <v>0</v>
      </c>
      <c r="H27" s="63">
        <f>'1.2'!E51+'1.2'!E61+'1.2'!E71</f>
        <v>23000</v>
      </c>
      <c r="I27" s="63">
        <f>G27+H27</f>
        <v>23000</v>
      </c>
      <c r="K27" s="43"/>
      <c r="L27" s="43"/>
      <c r="M27" s="43"/>
      <c r="N27" s="43"/>
    </row>
    <row r="28" spans="1:14" s="9" customFormat="1" ht="16.5" customHeight="1">
      <c r="A28" s="85"/>
      <c r="B28" s="97"/>
      <c r="C28" s="98"/>
      <c r="D28" s="72"/>
      <c r="E28" s="91"/>
      <c r="F28" s="46">
        <v>30</v>
      </c>
      <c r="G28" s="63">
        <f>'1.2'!D52+'1.2'!D62+'1.2'!D72</f>
        <v>0</v>
      </c>
      <c r="H28" s="63">
        <f>'1.2'!E52+'1.2'!E62+'1.2'!E72</f>
        <v>0</v>
      </c>
      <c r="I28" s="63">
        <f>G28+H28</f>
        <v>0</v>
      </c>
      <c r="K28" s="43"/>
      <c r="L28" s="43"/>
      <c r="M28" s="43"/>
      <c r="N28" s="43"/>
    </row>
    <row r="29" spans="1:14" s="9" customFormat="1" ht="16.5" customHeight="1">
      <c r="A29" s="85"/>
      <c r="B29" s="97"/>
      <c r="C29" s="98"/>
      <c r="D29" s="72"/>
      <c r="E29" s="91"/>
      <c r="F29" s="46">
        <v>40</v>
      </c>
      <c r="G29" s="63">
        <f>SUM('1.2'!D53:D55)+SUM('1.2'!D63:D65)+SUM('1.2'!D73:D75)</f>
        <v>0</v>
      </c>
      <c r="H29" s="63">
        <f>SUM('1.2'!E53:E55)+SUM('1.2'!E63:E65)+SUM('1.2'!E73:E75)</f>
        <v>0</v>
      </c>
      <c r="I29" s="63">
        <f>G29+H29</f>
        <v>0</v>
      </c>
      <c r="K29" s="43"/>
      <c r="L29" s="43"/>
      <c r="M29" s="43"/>
      <c r="N29" s="43"/>
    </row>
    <row r="30" spans="1:14" s="9" customFormat="1" ht="16.5" customHeight="1">
      <c r="A30" s="85"/>
      <c r="B30" s="97"/>
      <c r="C30" s="98"/>
      <c r="D30" s="73"/>
      <c r="E30" s="92"/>
      <c r="F30" s="46">
        <v>50</v>
      </c>
      <c r="G30" s="63">
        <f>'1.2'!D56+'1.2'!D66+'1.2'!D76</f>
        <v>0</v>
      </c>
      <c r="H30" s="63">
        <f>'1.2'!E56+'1.2'!E66+'1.2'!E76</f>
        <v>5000</v>
      </c>
      <c r="I30" s="63">
        <f>G30+H30</f>
        <v>5000</v>
      </c>
      <c r="K30" s="43"/>
      <c r="L30" s="43"/>
      <c r="M30" s="43"/>
      <c r="N30" s="43"/>
    </row>
    <row r="31" spans="1:14" s="9" customFormat="1" ht="12.75" customHeight="1">
      <c r="A31" s="85"/>
      <c r="B31" s="97"/>
      <c r="C31" s="98"/>
      <c r="D31" s="93" t="s">
        <v>8</v>
      </c>
      <c r="E31" s="94"/>
      <c r="F31" s="47"/>
      <c r="G31" s="64">
        <f>SUM(G26:G30)</f>
        <v>0</v>
      </c>
      <c r="H31" s="64">
        <f>SUM(H26:H30)</f>
        <v>100400</v>
      </c>
      <c r="I31" s="64">
        <f>SUM(I26:I30)</f>
        <v>100400</v>
      </c>
      <c r="K31" s="43"/>
      <c r="L31" s="43"/>
      <c r="M31" s="43"/>
      <c r="N31" s="43"/>
    </row>
    <row r="32" spans="1:14" s="49" customFormat="1" ht="12.75" customHeight="1">
      <c r="A32" s="85"/>
      <c r="B32" s="97"/>
      <c r="C32" s="82" t="s">
        <v>185</v>
      </c>
      <c r="D32" s="82"/>
      <c r="E32" s="83"/>
      <c r="F32" s="48"/>
      <c r="G32" s="65">
        <f>G25+G31</f>
        <v>0</v>
      </c>
      <c r="H32" s="65">
        <f>H25+H31</f>
        <v>203400</v>
      </c>
      <c r="I32" s="65">
        <f>I25+I31</f>
        <v>203400</v>
      </c>
      <c r="K32" s="50"/>
      <c r="L32" s="50"/>
      <c r="M32" s="50"/>
      <c r="N32" s="50"/>
    </row>
    <row r="33" spans="1:9" s="9" customFormat="1" ht="16.5" customHeight="1">
      <c r="A33" s="85"/>
      <c r="B33" s="97"/>
      <c r="C33" s="99" t="s">
        <v>212</v>
      </c>
      <c r="D33" s="89" t="s">
        <v>90</v>
      </c>
      <c r="E33" s="90" t="s">
        <v>119</v>
      </c>
      <c r="F33" s="46">
        <v>10</v>
      </c>
      <c r="G33" s="63">
        <f>SUM('1.3'!D11:D13)+SUM('1.3'!D21:D23)+SUM('1.3'!D31:D33)</f>
        <v>0</v>
      </c>
      <c r="H33" s="63">
        <f>SUM('1.3'!E11:E13)+SUM('1.3'!E21:E23)+SUM('1.3'!E31:E33)</f>
        <v>59500</v>
      </c>
      <c r="I33" s="63">
        <f>G33+H33</f>
        <v>59500</v>
      </c>
    </row>
    <row r="34" spans="1:9" s="9" customFormat="1" ht="16.5" customHeight="1">
      <c r="A34" s="85"/>
      <c r="B34" s="97"/>
      <c r="C34" s="98"/>
      <c r="D34" s="72"/>
      <c r="E34" s="91"/>
      <c r="F34" s="46">
        <v>20</v>
      </c>
      <c r="G34" s="63">
        <f>'1.3'!D14+'1.3'!D24+'1.3'!D34</f>
        <v>0</v>
      </c>
      <c r="H34" s="63">
        <f>'1.3'!E14+'1.3'!E24+'1.3'!E34</f>
        <v>12500</v>
      </c>
      <c r="I34" s="63">
        <f>G34+H34</f>
        <v>12500</v>
      </c>
    </row>
    <row r="35" spans="1:9" s="9" customFormat="1" ht="16.5" customHeight="1">
      <c r="A35" s="85"/>
      <c r="B35" s="97"/>
      <c r="C35" s="98"/>
      <c r="D35" s="72"/>
      <c r="E35" s="91"/>
      <c r="F35" s="46">
        <v>30</v>
      </c>
      <c r="G35" s="63">
        <f>'1.3'!D15+'1.3'!D25+'1.3'!D35</f>
        <v>0</v>
      </c>
      <c r="H35" s="63">
        <f>'1.3'!E15+'1.3'!E25+'1.3'!E35</f>
        <v>0</v>
      </c>
      <c r="I35" s="63">
        <f>G35+H35</f>
        <v>0</v>
      </c>
    </row>
    <row r="36" spans="1:9" s="9" customFormat="1" ht="16.5" customHeight="1">
      <c r="A36" s="85"/>
      <c r="B36" s="97"/>
      <c r="C36" s="98"/>
      <c r="D36" s="72"/>
      <c r="E36" s="91"/>
      <c r="F36" s="46">
        <v>40</v>
      </c>
      <c r="G36" s="63">
        <f>SUM('1.3'!D16:D18)+SUM('1.3'!D26:D28)+SUM('1.3'!D36:D38)</f>
        <v>0</v>
      </c>
      <c r="H36" s="63">
        <f>SUM('1.3'!E16:E18)+SUM('1.3'!E26:E28)+SUM('1.3'!E36:E38)</f>
        <v>0</v>
      </c>
      <c r="I36" s="63">
        <f>G36+H36</f>
        <v>0</v>
      </c>
    </row>
    <row r="37" spans="1:9" s="9" customFormat="1" ht="16.5" customHeight="1">
      <c r="A37" s="85"/>
      <c r="B37" s="97"/>
      <c r="C37" s="98"/>
      <c r="D37" s="73"/>
      <c r="E37" s="92"/>
      <c r="F37" s="46">
        <v>50</v>
      </c>
      <c r="G37" s="63">
        <f>'1.3'!D19+'1.3'!D29+'1.3'!D39</f>
        <v>0</v>
      </c>
      <c r="H37" s="63">
        <f>'1.3'!E19+'1.3'!E29+'1.3'!E39</f>
        <v>3000</v>
      </c>
      <c r="I37" s="63">
        <f>G37+H37</f>
        <v>3000</v>
      </c>
    </row>
    <row r="38" spans="1:9" s="9" customFormat="1" ht="12.75" customHeight="1">
      <c r="A38" s="85"/>
      <c r="B38" s="97"/>
      <c r="C38" s="98"/>
      <c r="D38" s="93" t="s">
        <v>125</v>
      </c>
      <c r="E38" s="94"/>
      <c r="F38" s="47"/>
      <c r="G38" s="64">
        <f>SUM(G33:G37)</f>
        <v>0</v>
      </c>
      <c r="H38" s="64">
        <f>SUM(H33:H37)</f>
        <v>75000</v>
      </c>
      <c r="I38" s="64">
        <f>SUM(I33:I37)</f>
        <v>75000</v>
      </c>
    </row>
    <row r="39" spans="1:14" s="9" customFormat="1" ht="16.5" customHeight="1">
      <c r="A39" s="85"/>
      <c r="B39" s="97"/>
      <c r="C39" s="98"/>
      <c r="D39" s="89" t="s">
        <v>213</v>
      </c>
      <c r="E39" s="90" t="s">
        <v>141</v>
      </c>
      <c r="F39" s="46">
        <v>10</v>
      </c>
      <c r="G39" s="63">
        <f>SUM('1.3'!D48:D50)+SUM('1.3'!D58:D60)+SUM('1.3'!D68:D70)</f>
        <v>0</v>
      </c>
      <c r="H39" s="63">
        <f>SUM('1.3'!E48:E50)+SUM('1.3'!E58:E60)+SUM('1.3'!E68:E70)</f>
        <v>112900</v>
      </c>
      <c r="I39" s="63">
        <f>G39+H39</f>
        <v>112900</v>
      </c>
      <c r="K39" s="43"/>
      <c r="L39" s="43"/>
      <c r="M39" s="43"/>
      <c r="N39" s="43"/>
    </row>
    <row r="40" spans="1:14" s="9" customFormat="1" ht="16.5" customHeight="1">
      <c r="A40" s="85"/>
      <c r="B40" s="97"/>
      <c r="C40" s="98"/>
      <c r="D40" s="72"/>
      <c r="E40" s="91"/>
      <c r="F40" s="46">
        <v>20</v>
      </c>
      <c r="G40" s="63">
        <f>'1.3'!D51+'1.3'!D61+'1.3'!D71</f>
        <v>0</v>
      </c>
      <c r="H40" s="63">
        <f>'1.3'!E51+'1.3'!E61+'1.3'!E71</f>
        <v>131000</v>
      </c>
      <c r="I40" s="63">
        <f>G40+H40</f>
        <v>131000</v>
      </c>
      <c r="K40" s="43"/>
      <c r="L40" s="43"/>
      <c r="M40" s="43"/>
      <c r="N40" s="43"/>
    </row>
    <row r="41" spans="1:14" s="9" customFormat="1" ht="16.5" customHeight="1">
      <c r="A41" s="85"/>
      <c r="B41" s="97"/>
      <c r="C41" s="98"/>
      <c r="D41" s="72"/>
      <c r="E41" s="91"/>
      <c r="F41" s="46">
        <v>30</v>
      </c>
      <c r="G41" s="63">
        <f>'1.3'!D52+'1.3'!D62+'1.3'!D72</f>
        <v>0</v>
      </c>
      <c r="H41" s="63">
        <f>'1.3'!E52+'1.3'!E62+'1.3'!E72</f>
        <v>0</v>
      </c>
      <c r="I41" s="63">
        <f>G41+H41</f>
        <v>0</v>
      </c>
      <c r="K41" s="43"/>
      <c r="L41" s="43"/>
      <c r="M41" s="43"/>
      <c r="N41" s="43"/>
    </row>
    <row r="42" spans="1:14" s="9" customFormat="1" ht="16.5" customHeight="1">
      <c r="A42" s="85"/>
      <c r="B42" s="97"/>
      <c r="C42" s="98"/>
      <c r="D42" s="72"/>
      <c r="E42" s="91"/>
      <c r="F42" s="46">
        <v>40</v>
      </c>
      <c r="G42" s="63">
        <f>SUM('1.3'!D53:D55)+SUM('1.3'!D63:D65)+SUM('1.3'!D73:D75)</f>
        <v>0</v>
      </c>
      <c r="H42" s="63">
        <f>SUM('1.3'!E53:E55)+SUM('1.3'!E63:E65)+SUM('1.3'!E73:E75)</f>
        <v>0</v>
      </c>
      <c r="I42" s="63">
        <f>G42+H42</f>
        <v>0</v>
      </c>
      <c r="K42" s="43"/>
      <c r="L42" s="43"/>
      <c r="M42" s="43"/>
      <c r="N42" s="43"/>
    </row>
    <row r="43" spans="1:14" s="9" customFormat="1" ht="16.5" customHeight="1">
      <c r="A43" s="85"/>
      <c r="B43" s="97"/>
      <c r="C43" s="98"/>
      <c r="D43" s="73"/>
      <c r="E43" s="92"/>
      <c r="F43" s="46">
        <v>50</v>
      </c>
      <c r="G43" s="63">
        <f>'1.3'!D56+'1.3'!D66+'1.3'!D76</f>
        <v>0</v>
      </c>
      <c r="H43" s="63">
        <f>'1.3'!E56+'1.3'!E66+'1.3'!E76</f>
        <v>5000</v>
      </c>
      <c r="I43" s="63">
        <f>G43+H43</f>
        <v>5000</v>
      </c>
      <c r="K43" s="43"/>
      <c r="L43" s="43"/>
      <c r="M43" s="43"/>
      <c r="N43" s="43"/>
    </row>
    <row r="44" spans="1:14" s="9" customFormat="1" ht="12.75" customHeight="1">
      <c r="A44" s="85"/>
      <c r="B44" s="97"/>
      <c r="C44" s="98"/>
      <c r="D44" s="93" t="s">
        <v>186</v>
      </c>
      <c r="E44" s="94"/>
      <c r="F44" s="47"/>
      <c r="G44" s="64">
        <f>SUM(G39:G43)</f>
        <v>0</v>
      </c>
      <c r="H44" s="64">
        <f>SUM(H39:H43)</f>
        <v>248900</v>
      </c>
      <c r="I44" s="64">
        <f>SUM(I39:I43)</f>
        <v>248900</v>
      </c>
      <c r="K44" s="43"/>
      <c r="L44" s="43"/>
      <c r="M44" s="43"/>
      <c r="N44" s="43"/>
    </row>
    <row r="45" spans="1:14" s="49" customFormat="1" ht="12.75" customHeight="1">
      <c r="A45" s="78"/>
      <c r="B45" s="80"/>
      <c r="C45" s="82" t="s">
        <v>187</v>
      </c>
      <c r="D45" s="82"/>
      <c r="E45" s="83"/>
      <c r="F45" s="48"/>
      <c r="G45" s="65">
        <f>G38+G44</f>
        <v>0</v>
      </c>
      <c r="H45" s="65">
        <f>H38+H44</f>
        <v>323900</v>
      </c>
      <c r="I45" s="65">
        <f>I38+I44</f>
        <v>323900</v>
      </c>
      <c r="K45" s="50"/>
      <c r="L45" s="50"/>
      <c r="M45" s="50"/>
      <c r="N45" s="50"/>
    </row>
    <row r="46" spans="1:9" s="9" customFormat="1" ht="16.5" customHeight="1">
      <c r="A46" s="84"/>
      <c r="B46" s="86"/>
      <c r="C46" s="99" t="s">
        <v>214</v>
      </c>
      <c r="D46" s="89" t="s">
        <v>90</v>
      </c>
      <c r="E46" s="90" t="s">
        <v>119</v>
      </c>
      <c r="F46" s="46">
        <v>10</v>
      </c>
      <c r="G46" s="63">
        <f>SUM('1.4'!D11:D13)+SUM('1.4'!D21:D23)+SUM('1.4'!D31:D33)</f>
        <v>0</v>
      </c>
      <c r="H46" s="63">
        <f>SUM('1.4'!E11:E13)+SUM('1.4'!E21:E23)+SUM('1.4'!E31:E33)</f>
        <v>58500</v>
      </c>
      <c r="I46" s="63">
        <f>G46+H46</f>
        <v>58500</v>
      </c>
    </row>
    <row r="47" spans="1:9" s="9" customFormat="1" ht="16.5" customHeight="1">
      <c r="A47" s="85"/>
      <c r="B47" s="87"/>
      <c r="C47" s="98"/>
      <c r="D47" s="72"/>
      <c r="E47" s="91"/>
      <c r="F47" s="46">
        <v>20</v>
      </c>
      <c r="G47" s="63">
        <f>'1.4'!D14+'1.4'!D24+'1.4'!D34</f>
        <v>0</v>
      </c>
      <c r="H47" s="63">
        <f>'1.4'!E14+'1.4'!E24+'1.4'!E34</f>
        <v>24500</v>
      </c>
      <c r="I47" s="63">
        <f>G47+H47</f>
        <v>24500</v>
      </c>
    </row>
    <row r="48" spans="1:9" s="9" customFormat="1" ht="16.5" customHeight="1">
      <c r="A48" s="85"/>
      <c r="B48" s="87"/>
      <c r="C48" s="98"/>
      <c r="D48" s="72"/>
      <c r="E48" s="91"/>
      <c r="F48" s="46">
        <v>30</v>
      </c>
      <c r="G48" s="63">
        <f>'1.4'!D15+'1.4'!D25+'1.4'!D35</f>
        <v>0</v>
      </c>
      <c r="H48" s="63">
        <f>'1.4'!E15+'1.4'!E25+'1.4'!E35</f>
        <v>0</v>
      </c>
      <c r="I48" s="63">
        <f>G48+H48</f>
        <v>0</v>
      </c>
    </row>
    <row r="49" spans="1:9" s="9" customFormat="1" ht="16.5" customHeight="1">
      <c r="A49" s="85"/>
      <c r="B49" s="87"/>
      <c r="C49" s="98"/>
      <c r="D49" s="72"/>
      <c r="E49" s="91"/>
      <c r="F49" s="46">
        <v>40</v>
      </c>
      <c r="G49" s="63">
        <f>SUM('1.4'!D16:D18)+SUM('1.4'!D26:D28)+SUM('1.4'!D36:D38)</f>
        <v>0</v>
      </c>
      <c r="H49" s="63">
        <f>SUM('1.4'!E16:E18)+SUM('1.4'!E26:E28)+SUM('1.4'!E36:E38)</f>
        <v>0</v>
      </c>
      <c r="I49" s="63">
        <f>G49+H49</f>
        <v>0</v>
      </c>
    </row>
    <row r="50" spans="1:9" s="9" customFormat="1" ht="16.5" customHeight="1">
      <c r="A50" s="85"/>
      <c r="B50" s="87"/>
      <c r="C50" s="98"/>
      <c r="D50" s="73"/>
      <c r="E50" s="92"/>
      <c r="F50" s="46">
        <v>50</v>
      </c>
      <c r="G50" s="63">
        <f>'1.4'!D19+'1.4'!D29+'1.4'!D39</f>
        <v>0</v>
      </c>
      <c r="H50" s="63">
        <f>'1.4'!E19+'1.4'!E29+'1.4'!E39</f>
        <v>3000</v>
      </c>
      <c r="I50" s="63">
        <f>G50+H50</f>
        <v>3000</v>
      </c>
    </row>
    <row r="51" spans="1:9" s="9" customFormat="1" ht="12.75" customHeight="1">
      <c r="A51" s="85"/>
      <c r="B51" s="87"/>
      <c r="C51" s="98"/>
      <c r="D51" s="93" t="s">
        <v>7</v>
      </c>
      <c r="E51" s="94"/>
      <c r="F51" s="47"/>
      <c r="G51" s="64">
        <f>SUM(G46:G50)</f>
        <v>0</v>
      </c>
      <c r="H51" s="64">
        <f>SUM(H46:H50)</f>
        <v>86000</v>
      </c>
      <c r="I51" s="64">
        <f>SUM(I46:I50)</f>
        <v>86000</v>
      </c>
    </row>
    <row r="52" spans="1:14" s="9" customFormat="1" ht="16.5" customHeight="1">
      <c r="A52" s="85"/>
      <c r="B52" s="87"/>
      <c r="C52" s="98"/>
      <c r="D52" s="104" t="s">
        <v>215</v>
      </c>
      <c r="E52" s="90" t="s">
        <v>141</v>
      </c>
      <c r="F52" s="46">
        <v>10</v>
      </c>
      <c r="G52" s="63">
        <f>SUM('1.4'!D48:D50)+SUM('1.4'!D58:D60)+SUM('1.4'!D68:D70)</f>
        <v>0</v>
      </c>
      <c r="H52" s="63">
        <f>SUM('1.4'!E48:E50)+SUM('1.4'!E58:E60)+SUM('1.4'!E68:E70)</f>
        <v>92400</v>
      </c>
      <c r="I52" s="63">
        <f>G52+H52</f>
        <v>92400</v>
      </c>
      <c r="K52" s="43"/>
      <c r="L52" s="43"/>
      <c r="M52" s="43"/>
      <c r="N52" s="43"/>
    </row>
    <row r="53" spans="1:14" s="9" customFormat="1" ht="16.5" customHeight="1">
      <c r="A53" s="85"/>
      <c r="B53" s="87"/>
      <c r="C53" s="98"/>
      <c r="D53" s="105"/>
      <c r="E53" s="91"/>
      <c r="F53" s="46">
        <v>20</v>
      </c>
      <c r="G53" s="63">
        <f>'1.4'!D51+'1.4'!D61+'1.4'!D71</f>
        <v>0</v>
      </c>
      <c r="H53" s="63">
        <f>'1.4'!E51+'1.4'!E61+'1.4'!E71</f>
        <v>55000</v>
      </c>
      <c r="I53" s="63">
        <f>G53+H53</f>
        <v>55000</v>
      </c>
      <c r="K53" s="43"/>
      <c r="L53" s="43"/>
      <c r="M53" s="43"/>
      <c r="N53" s="43"/>
    </row>
    <row r="54" spans="1:14" s="9" customFormat="1" ht="16.5" customHeight="1">
      <c r="A54" s="85"/>
      <c r="B54" s="87"/>
      <c r="C54" s="98"/>
      <c r="D54" s="105"/>
      <c r="E54" s="91"/>
      <c r="F54" s="46">
        <v>30</v>
      </c>
      <c r="G54" s="63">
        <f>'1.4'!D52+'1.4'!D62+'1.4'!D72</f>
        <v>0</v>
      </c>
      <c r="H54" s="63">
        <f>'1.4'!E52+'1.4'!E62+'1.4'!E72</f>
        <v>0</v>
      </c>
      <c r="I54" s="63">
        <f>G54+H54</f>
        <v>0</v>
      </c>
      <c r="K54" s="43"/>
      <c r="L54" s="43"/>
      <c r="M54" s="43"/>
      <c r="N54" s="43"/>
    </row>
    <row r="55" spans="1:14" s="9" customFormat="1" ht="16.5" customHeight="1">
      <c r="A55" s="85"/>
      <c r="B55" s="87"/>
      <c r="C55" s="98"/>
      <c r="D55" s="105"/>
      <c r="E55" s="91"/>
      <c r="F55" s="46">
        <v>40</v>
      </c>
      <c r="G55" s="63">
        <f>SUM('1.4'!D53:D55)+SUM('1.4'!D63:D65)+SUM('1.4'!D73:D75)</f>
        <v>0</v>
      </c>
      <c r="H55" s="63">
        <f>SUM('1.4'!E53:E55)+SUM('1.4'!E63:E65)+SUM('1.4'!E73:E75)</f>
        <v>0</v>
      </c>
      <c r="I55" s="63">
        <f>G55+H55</f>
        <v>0</v>
      </c>
      <c r="K55" s="43"/>
      <c r="L55" s="43"/>
      <c r="M55" s="43"/>
      <c r="N55" s="43"/>
    </row>
    <row r="56" spans="1:14" s="9" customFormat="1" ht="16.5" customHeight="1">
      <c r="A56" s="85"/>
      <c r="B56" s="87"/>
      <c r="C56" s="98"/>
      <c r="D56" s="106"/>
      <c r="E56" s="92"/>
      <c r="F56" s="46">
        <v>50</v>
      </c>
      <c r="G56" s="63">
        <f>'1.4'!D56+'1.4'!D66+'1.4'!D76</f>
        <v>0</v>
      </c>
      <c r="H56" s="63">
        <f>'1.4'!E56+'1.4'!E66+'1.4'!E76</f>
        <v>5000</v>
      </c>
      <c r="I56" s="63">
        <f>G56+H56</f>
        <v>5000</v>
      </c>
      <c r="K56" s="43"/>
      <c r="L56" s="43"/>
      <c r="M56" s="43"/>
      <c r="N56" s="43"/>
    </row>
    <row r="57" spans="1:14" s="9" customFormat="1" ht="12.75" customHeight="1">
      <c r="A57" s="85"/>
      <c r="B57" s="87"/>
      <c r="C57" s="98"/>
      <c r="D57" s="93" t="s">
        <v>6</v>
      </c>
      <c r="E57" s="94"/>
      <c r="F57" s="47"/>
      <c r="G57" s="64">
        <f>SUM(G52:G56)</f>
        <v>0</v>
      </c>
      <c r="H57" s="64">
        <f>SUM(H52:H56)</f>
        <v>152400</v>
      </c>
      <c r="I57" s="64">
        <f>SUM(I52:I56)</f>
        <v>152400</v>
      </c>
      <c r="K57" s="43"/>
      <c r="L57" s="43"/>
      <c r="M57" s="43"/>
      <c r="N57" s="43"/>
    </row>
    <row r="58" spans="1:14" s="49" customFormat="1" ht="12.75" customHeight="1">
      <c r="A58" s="85"/>
      <c r="B58" s="87"/>
      <c r="C58" s="82" t="s">
        <v>116</v>
      </c>
      <c r="D58" s="82"/>
      <c r="E58" s="83"/>
      <c r="F58" s="48"/>
      <c r="G58" s="65">
        <f>G51+G57</f>
        <v>0</v>
      </c>
      <c r="H58" s="65">
        <f>H51+H57</f>
        <v>238400</v>
      </c>
      <c r="I58" s="65">
        <f>I51+I57</f>
        <v>238400</v>
      </c>
      <c r="K58" s="50"/>
      <c r="L58" s="50"/>
      <c r="M58" s="50"/>
      <c r="N58" s="50"/>
    </row>
    <row r="59" spans="1:9" s="9" customFormat="1" ht="16.5" customHeight="1">
      <c r="A59" s="85"/>
      <c r="B59" s="87"/>
      <c r="C59" s="99" t="s">
        <v>216</v>
      </c>
      <c r="D59" s="89" t="s">
        <v>90</v>
      </c>
      <c r="E59" s="90" t="s">
        <v>119</v>
      </c>
      <c r="F59" s="46">
        <v>10</v>
      </c>
      <c r="G59" s="63">
        <f>SUM('1.5'!D11:D13)+SUM('1.5'!D21:D23)+SUM('1.5'!D31:D33)</f>
        <v>0</v>
      </c>
      <c r="H59" s="63">
        <f>SUM('1.5'!E11:E13)+SUM('1.5'!E21:E23)+SUM('1.5'!E31:E33)</f>
        <v>53500</v>
      </c>
      <c r="I59" s="63">
        <f>G59+H59</f>
        <v>53500</v>
      </c>
    </row>
    <row r="60" spans="1:9" s="9" customFormat="1" ht="16.5" customHeight="1">
      <c r="A60" s="85"/>
      <c r="B60" s="87"/>
      <c r="C60" s="98"/>
      <c r="D60" s="72"/>
      <c r="E60" s="91"/>
      <c r="F60" s="46">
        <v>20</v>
      </c>
      <c r="G60" s="63">
        <f>'1.5'!D14+'1.5'!D24+'1.5'!D34</f>
        <v>0</v>
      </c>
      <c r="H60" s="63">
        <f>'1.5'!E14+'1.5'!E24+'1.5'!E34</f>
        <v>12500</v>
      </c>
      <c r="I60" s="63">
        <f>G60+H60</f>
        <v>12500</v>
      </c>
    </row>
    <row r="61" spans="1:9" s="9" customFormat="1" ht="16.5" customHeight="1">
      <c r="A61" s="85"/>
      <c r="B61" s="87"/>
      <c r="C61" s="98"/>
      <c r="D61" s="72"/>
      <c r="E61" s="91"/>
      <c r="F61" s="46">
        <v>30</v>
      </c>
      <c r="G61" s="63">
        <f>'1.5'!D15+'1.5'!D25+'1.5'!D35</f>
        <v>0</v>
      </c>
      <c r="H61" s="63">
        <f>'1.5'!E15+'1.5'!E25+'1.5'!E35</f>
        <v>0</v>
      </c>
      <c r="I61" s="63">
        <f>G61+H61</f>
        <v>0</v>
      </c>
    </row>
    <row r="62" spans="1:9" s="9" customFormat="1" ht="16.5" customHeight="1">
      <c r="A62" s="85"/>
      <c r="B62" s="87"/>
      <c r="C62" s="98"/>
      <c r="D62" s="72"/>
      <c r="E62" s="91"/>
      <c r="F62" s="46">
        <v>40</v>
      </c>
      <c r="G62" s="63">
        <f>SUM('1.5'!D16:D18)+SUM('1.5'!D26:D28)+SUM('1.5'!D36:D38)</f>
        <v>0</v>
      </c>
      <c r="H62" s="63">
        <f>SUM('1.5'!E16:E18)+SUM('1.5'!E26:E28)+SUM('1.5'!E36:E38)</f>
        <v>0</v>
      </c>
      <c r="I62" s="63">
        <f>G62+H62</f>
        <v>0</v>
      </c>
    </row>
    <row r="63" spans="1:9" s="9" customFormat="1" ht="16.5" customHeight="1">
      <c r="A63" s="85"/>
      <c r="B63" s="87"/>
      <c r="C63" s="98"/>
      <c r="D63" s="73"/>
      <c r="E63" s="92"/>
      <c r="F63" s="46">
        <v>50</v>
      </c>
      <c r="G63" s="63">
        <f>'1.5'!D19+'1.5'!D29+'1.5'!D39</f>
        <v>0</v>
      </c>
      <c r="H63" s="63">
        <f>'1.5'!E19+'1.5'!E29+'1.5'!E39</f>
        <v>3000</v>
      </c>
      <c r="I63" s="63">
        <f>G63+H63</f>
        <v>3000</v>
      </c>
    </row>
    <row r="64" spans="1:9" s="9" customFormat="1" ht="12.75" customHeight="1">
      <c r="A64" s="85"/>
      <c r="B64" s="87"/>
      <c r="C64" s="98"/>
      <c r="D64" s="93" t="s">
        <v>19</v>
      </c>
      <c r="E64" s="94"/>
      <c r="F64" s="47"/>
      <c r="G64" s="64">
        <f>SUM(G59:G63)</f>
        <v>0</v>
      </c>
      <c r="H64" s="64">
        <f>SUM(H59:H63)</f>
        <v>69000</v>
      </c>
      <c r="I64" s="64">
        <f>SUM(I59:I63)</f>
        <v>69000</v>
      </c>
    </row>
    <row r="65" spans="1:14" s="9" customFormat="1" ht="16.5" customHeight="1">
      <c r="A65" s="85"/>
      <c r="B65" s="87"/>
      <c r="C65" s="98"/>
      <c r="D65" s="89" t="s">
        <v>217</v>
      </c>
      <c r="E65" s="90" t="s">
        <v>141</v>
      </c>
      <c r="F65" s="46">
        <v>10</v>
      </c>
      <c r="G65" s="63">
        <f>SUM('1.5'!D48:D50)+SUM('1.5'!D58:D60)+SUM('1.5'!D68:D70)</f>
        <v>0</v>
      </c>
      <c r="H65" s="63">
        <f>SUM('1.5'!E48:E50)+SUM('1.5'!E58:E60)+SUM('1.5'!E68:E70)</f>
        <v>42400</v>
      </c>
      <c r="I65" s="63">
        <f>G65+H65</f>
        <v>42400</v>
      </c>
      <c r="K65" s="43"/>
      <c r="L65" s="43"/>
      <c r="M65" s="43"/>
      <c r="N65" s="43"/>
    </row>
    <row r="66" spans="1:14" s="9" customFormat="1" ht="16.5" customHeight="1">
      <c r="A66" s="85"/>
      <c r="B66" s="87"/>
      <c r="C66" s="98"/>
      <c r="D66" s="72"/>
      <c r="E66" s="91"/>
      <c r="F66" s="46">
        <v>20</v>
      </c>
      <c r="G66" s="63">
        <f>'1.5'!D51+'1.5'!D61+'1.5'!D71</f>
        <v>0</v>
      </c>
      <c r="H66" s="63">
        <f>'1.5'!E51+'1.5'!E61+'1.5'!E71</f>
        <v>23000</v>
      </c>
      <c r="I66" s="63">
        <f>G66+H66</f>
        <v>23000</v>
      </c>
      <c r="K66" s="43"/>
      <c r="L66" s="43"/>
      <c r="M66" s="43"/>
      <c r="N66" s="43"/>
    </row>
    <row r="67" spans="1:14" s="9" customFormat="1" ht="16.5" customHeight="1">
      <c r="A67" s="85"/>
      <c r="B67" s="87"/>
      <c r="C67" s="98"/>
      <c r="D67" s="72"/>
      <c r="E67" s="91"/>
      <c r="F67" s="46">
        <v>30</v>
      </c>
      <c r="G67" s="63">
        <f>'1.5'!D52+'1.5'!D62+'1.5'!D72</f>
        <v>0</v>
      </c>
      <c r="H67" s="63">
        <f>'1.5'!E52+'1.5'!E62+'1.5'!E72</f>
        <v>0</v>
      </c>
      <c r="I67" s="63">
        <f>G67+H67</f>
        <v>0</v>
      </c>
      <c r="K67" s="43"/>
      <c r="L67" s="43"/>
      <c r="M67" s="43"/>
      <c r="N67" s="43"/>
    </row>
    <row r="68" spans="1:14" s="9" customFormat="1" ht="16.5" customHeight="1">
      <c r="A68" s="85"/>
      <c r="B68" s="87"/>
      <c r="C68" s="98"/>
      <c r="D68" s="72"/>
      <c r="E68" s="91"/>
      <c r="F68" s="46">
        <v>40</v>
      </c>
      <c r="G68" s="63">
        <f>SUM('1.5'!D53:D55)+SUM('1.5'!D63:D65)+SUM('1.5'!D73:D75)</f>
        <v>0</v>
      </c>
      <c r="H68" s="63">
        <f>SUM('1.5'!E53:E55)+SUM('1.5'!E63:E65)+SUM('1.5'!E73:E75)</f>
        <v>0</v>
      </c>
      <c r="I68" s="63">
        <f>G68+H68</f>
        <v>0</v>
      </c>
      <c r="K68" s="43"/>
      <c r="L68" s="43"/>
      <c r="M68" s="43"/>
      <c r="N68" s="43"/>
    </row>
    <row r="69" spans="1:14" s="9" customFormat="1" ht="16.5" customHeight="1">
      <c r="A69" s="85"/>
      <c r="B69" s="87"/>
      <c r="C69" s="98"/>
      <c r="D69" s="73"/>
      <c r="E69" s="92"/>
      <c r="F69" s="46">
        <v>50</v>
      </c>
      <c r="G69" s="63">
        <f>'1.5'!D56+'1.5'!D66+'1.5'!D76</f>
        <v>0</v>
      </c>
      <c r="H69" s="63">
        <f>'1.5'!E56+'1.5'!E66+'1.5'!E76</f>
        <v>5000</v>
      </c>
      <c r="I69" s="63">
        <f>G69+H69</f>
        <v>5000</v>
      </c>
      <c r="K69" s="43"/>
      <c r="L69" s="43"/>
      <c r="M69" s="43"/>
      <c r="N69" s="43"/>
    </row>
    <row r="70" spans="1:14" s="9" customFormat="1" ht="12.75" customHeight="1">
      <c r="A70" s="85"/>
      <c r="B70" s="87"/>
      <c r="C70" s="98"/>
      <c r="D70" s="93" t="s">
        <v>18</v>
      </c>
      <c r="E70" s="94"/>
      <c r="F70" s="47"/>
      <c r="G70" s="64">
        <f>SUM(G65:G69)</f>
        <v>0</v>
      </c>
      <c r="H70" s="64">
        <f>SUM(H65:H69)</f>
        <v>70400</v>
      </c>
      <c r="I70" s="64">
        <f>SUM(I65:I69)</f>
        <v>70400</v>
      </c>
      <c r="K70" s="43"/>
      <c r="L70" s="43"/>
      <c r="M70" s="43"/>
      <c r="N70" s="43"/>
    </row>
    <row r="71" spans="1:14" s="49" customFormat="1" ht="12.75" customHeight="1">
      <c r="A71" s="85"/>
      <c r="B71" s="87"/>
      <c r="C71" s="82" t="s">
        <v>117</v>
      </c>
      <c r="D71" s="82"/>
      <c r="E71" s="83"/>
      <c r="F71" s="48"/>
      <c r="G71" s="65">
        <f>G64+G70</f>
        <v>0</v>
      </c>
      <c r="H71" s="65">
        <f>H64+H70</f>
        <v>139400</v>
      </c>
      <c r="I71" s="65">
        <f>I64+I70</f>
        <v>139400</v>
      </c>
      <c r="K71" s="50"/>
      <c r="L71" s="50"/>
      <c r="M71" s="50"/>
      <c r="N71" s="50"/>
    </row>
    <row r="72" spans="1:9" s="9" customFormat="1" ht="16.5" customHeight="1">
      <c r="A72" s="85"/>
      <c r="B72" s="87"/>
      <c r="C72" s="99" t="s">
        <v>218</v>
      </c>
      <c r="D72" s="89" t="s">
        <v>90</v>
      </c>
      <c r="E72" s="90" t="s">
        <v>119</v>
      </c>
      <c r="F72" s="46">
        <v>10</v>
      </c>
      <c r="G72" s="63">
        <f>SUM('1.6'!D11:D13)+SUM('1.6'!D21:D23)+SUM('1.6'!D31:D33)</f>
        <v>0</v>
      </c>
      <c r="H72" s="63">
        <f>SUM('1.6'!E11:E13)+SUM('1.6'!E21:E23)+SUM('1.6'!E31:E33)</f>
        <v>85500</v>
      </c>
      <c r="I72" s="63">
        <f>G72+H72</f>
        <v>85500</v>
      </c>
    </row>
    <row r="73" spans="1:9" s="9" customFormat="1" ht="16.5" customHeight="1">
      <c r="A73" s="85"/>
      <c r="B73" s="87"/>
      <c r="C73" s="98"/>
      <c r="D73" s="72"/>
      <c r="E73" s="91"/>
      <c r="F73" s="46">
        <v>20</v>
      </c>
      <c r="G73" s="63">
        <f>'1.6'!D14+'1.6'!D24+'1.6'!D34</f>
        <v>0</v>
      </c>
      <c r="H73" s="63">
        <f>'1.6'!E14+'1.6'!E24+'1.6'!E34</f>
        <v>12500</v>
      </c>
      <c r="I73" s="63">
        <f>G73+H73</f>
        <v>12500</v>
      </c>
    </row>
    <row r="74" spans="1:9" s="9" customFormat="1" ht="16.5" customHeight="1">
      <c r="A74" s="85"/>
      <c r="B74" s="87"/>
      <c r="C74" s="98"/>
      <c r="D74" s="72"/>
      <c r="E74" s="91"/>
      <c r="F74" s="46">
        <v>30</v>
      </c>
      <c r="G74" s="63">
        <f>'1.6'!D15+'1.6'!D25+'1.6'!D35</f>
        <v>0</v>
      </c>
      <c r="H74" s="63">
        <f>'1.6'!E15+'1.6'!E25+'1.6'!E35</f>
        <v>0</v>
      </c>
      <c r="I74" s="63">
        <f>G74+H74</f>
        <v>0</v>
      </c>
    </row>
    <row r="75" spans="1:9" s="9" customFormat="1" ht="16.5" customHeight="1">
      <c r="A75" s="85"/>
      <c r="B75" s="87"/>
      <c r="C75" s="98"/>
      <c r="D75" s="72"/>
      <c r="E75" s="91"/>
      <c r="F75" s="46">
        <v>40</v>
      </c>
      <c r="G75" s="63">
        <f>SUM('1.6'!D16:D18)+SUM('1.6'!D26:D28)+SUM('1.6'!D36:D38)</f>
        <v>0</v>
      </c>
      <c r="H75" s="63">
        <f>SUM('1.6'!E16:E18)+SUM('1.6'!E26:E28)+SUM('1.6'!E36:E38)</f>
        <v>0</v>
      </c>
      <c r="I75" s="63">
        <f>G75+H75</f>
        <v>0</v>
      </c>
    </row>
    <row r="76" spans="1:9" s="9" customFormat="1" ht="16.5" customHeight="1">
      <c r="A76" s="85"/>
      <c r="B76" s="87"/>
      <c r="C76" s="98"/>
      <c r="D76" s="73"/>
      <c r="E76" s="92"/>
      <c r="F76" s="46">
        <v>50</v>
      </c>
      <c r="G76" s="63">
        <f>'1.6'!D19+'1.6'!D29+'1.6'!D39</f>
        <v>0</v>
      </c>
      <c r="H76" s="63">
        <f>'1.6'!E19+'1.6'!E29+'1.6'!E39</f>
        <v>3000</v>
      </c>
      <c r="I76" s="63">
        <f>G76+H76</f>
        <v>3000</v>
      </c>
    </row>
    <row r="77" spans="1:9" s="9" customFormat="1" ht="12.75" customHeight="1">
      <c r="A77" s="85"/>
      <c r="B77" s="87"/>
      <c r="C77" s="98"/>
      <c r="D77" s="93" t="s">
        <v>17</v>
      </c>
      <c r="E77" s="94"/>
      <c r="F77" s="47"/>
      <c r="G77" s="64">
        <f>SUM(G72:G76)</f>
        <v>0</v>
      </c>
      <c r="H77" s="64">
        <f>SUM(H72:H76)</f>
        <v>101000</v>
      </c>
      <c r="I77" s="64">
        <f>SUM(I72:I76)</f>
        <v>101000</v>
      </c>
    </row>
    <row r="78" spans="1:14" s="9" customFormat="1" ht="16.5" customHeight="1">
      <c r="A78" s="85"/>
      <c r="B78" s="87"/>
      <c r="C78" s="98"/>
      <c r="D78" s="89" t="s">
        <v>219</v>
      </c>
      <c r="E78" s="90" t="s">
        <v>141</v>
      </c>
      <c r="F78" s="46">
        <v>10</v>
      </c>
      <c r="G78" s="63">
        <f>SUM('1.6'!D48:D50)+SUM('1.6'!D58:D60)+SUM('1.6'!D68:D70)</f>
        <v>0</v>
      </c>
      <c r="H78" s="63">
        <f>SUM('1.6'!E48:E50)+SUM('1.6'!E58:E60)+SUM('1.6'!E68:E70)</f>
        <v>302400</v>
      </c>
      <c r="I78" s="63">
        <f>G78+H78</f>
        <v>302400</v>
      </c>
      <c r="K78" s="43"/>
      <c r="L78" s="43"/>
      <c r="M78" s="43"/>
      <c r="N78" s="43"/>
    </row>
    <row r="79" spans="1:14" s="9" customFormat="1" ht="16.5" customHeight="1">
      <c r="A79" s="85"/>
      <c r="B79" s="87"/>
      <c r="C79" s="98"/>
      <c r="D79" s="72"/>
      <c r="E79" s="91"/>
      <c r="F79" s="46">
        <v>20</v>
      </c>
      <c r="G79" s="63">
        <f>'1.6'!D51+'1.6'!D61+'1.6'!D71</f>
        <v>0</v>
      </c>
      <c r="H79" s="63">
        <f>'1.6'!E51+'1.6'!E61+'1.6'!E71</f>
        <v>23000</v>
      </c>
      <c r="I79" s="63">
        <f>G79+H79</f>
        <v>23000</v>
      </c>
      <c r="K79" s="43"/>
      <c r="L79" s="43"/>
      <c r="M79" s="43"/>
      <c r="N79" s="43"/>
    </row>
    <row r="80" spans="1:14" s="9" customFormat="1" ht="16.5" customHeight="1">
      <c r="A80" s="85"/>
      <c r="B80" s="87"/>
      <c r="C80" s="98"/>
      <c r="D80" s="72"/>
      <c r="E80" s="91"/>
      <c r="F80" s="46">
        <v>30</v>
      </c>
      <c r="G80" s="63">
        <f>'1.6'!D52+'1.6'!D62+'1.6'!D72</f>
        <v>0</v>
      </c>
      <c r="H80" s="63">
        <f>'1.6'!E52+'1.6'!E62+'1.6'!E72</f>
        <v>0</v>
      </c>
      <c r="I80" s="63">
        <f>G80+H80</f>
        <v>0</v>
      </c>
      <c r="K80" s="43"/>
      <c r="L80" s="43"/>
      <c r="M80" s="43"/>
      <c r="N80" s="43"/>
    </row>
    <row r="81" spans="1:14" s="9" customFormat="1" ht="16.5" customHeight="1">
      <c r="A81" s="85"/>
      <c r="B81" s="87"/>
      <c r="C81" s="98"/>
      <c r="D81" s="72"/>
      <c r="E81" s="91"/>
      <c r="F81" s="46">
        <v>40</v>
      </c>
      <c r="G81" s="63">
        <f>SUM('1.6'!D53:D55)+SUM('1.6'!D63:D65)+SUM('1.6'!D73:D75)</f>
        <v>0</v>
      </c>
      <c r="H81" s="63">
        <f>SUM('1.6'!E53:E55)+SUM('1.6'!E63:E65)+SUM('1.6'!E73:E75)</f>
        <v>0</v>
      </c>
      <c r="I81" s="63">
        <f>G81+H81</f>
        <v>0</v>
      </c>
      <c r="K81" s="43"/>
      <c r="L81" s="43"/>
      <c r="M81" s="43"/>
      <c r="N81" s="43"/>
    </row>
    <row r="82" spans="1:14" s="9" customFormat="1" ht="16.5" customHeight="1">
      <c r="A82" s="85"/>
      <c r="B82" s="87"/>
      <c r="C82" s="98"/>
      <c r="D82" s="73"/>
      <c r="E82" s="92"/>
      <c r="F82" s="46">
        <v>50</v>
      </c>
      <c r="G82" s="63">
        <f>'1.6'!D56+'1.6'!D66+'1.6'!D76</f>
        <v>0</v>
      </c>
      <c r="H82" s="63">
        <f>'1.6'!E56+'1.6'!E66+'1.6'!E76</f>
        <v>5000</v>
      </c>
      <c r="I82" s="63">
        <f>G82+H82</f>
        <v>5000</v>
      </c>
      <c r="K82" s="43"/>
      <c r="L82" s="43"/>
      <c r="M82" s="43"/>
      <c r="N82" s="43"/>
    </row>
    <row r="83" spans="1:14" s="9" customFormat="1" ht="12.75" customHeight="1">
      <c r="A83" s="85"/>
      <c r="B83" s="87"/>
      <c r="C83" s="98"/>
      <c r="D83" s="93" t="s">
        <v>16</v>
      </c>
      <c r="E83" s="94"/>
      <c r="F83" s="47"/>
      <c r="G83" s="64">
        <f>SUM(G78:G82)</f>
        <v>0</v>
      </c>
      <c r="H83" s="64">
        <f>SUM(H78:H82)</f>
        <v>330400</v>
      </c>
      <c r="I83" s="64">
        <f>SUM(I78:I82)</f>
        <v>330400</v>
      </c>
      <c r="K83" s="43"/>
      <c r="L83" s="43"/>
      <c r="M83" s="43"/>
      <c r="N83" s="43"/>
    </row>
    <row r="84" spans="1:14" s="49" customFormat="1" ht="12.75" customHeight="1">
      <c r="A84" s="78"/>
      <c r="B84" s="88"/>
      <c r="C84" s="82" t="s">
        <v>15</v>
      </c>
      <c r="D84" s="82"/>
      <c r="E84" s="83"/>
      <c r="F84" s="48"/>
      <c r="G84" s="65">
        <f>G77+G83</f>
        <v>0</v>
      </c>
      <c r="H84" s="65">
        <f>H77+H83</f>
        <v>431400</v>
      </c>
      <c r="I84" s="65">
        <f>I77+I83</f>
        <v>431400</v>
      </c>
      <c r="K84" s="50"/>
      <c r="L84" s="50"/>
      <c r="M84" s="50"/>
      <c r="N84" s="50"/>
    </row>
    <row r="85" spans="1:9" s="9" customFormat="1" ht="16.5" customHeight="1">
      <c r="A85" s="84"/>
      <c r="B85" s="86"/>
      <c r="C85" s="99" t="s">
        <v>220</v>
      </c>
      <c r="D85" s="89" t="s">
        <v>90</v>
      </c>
      <c r="E85" s="90" t="s">
        <v>119</v>
      </c>
      <c r="F85" s="46">
        <v>10</v>
      </c>
      <c r="G85" s="63">
        <f>SUM('1.7'!$D$11:$D$13)+SUM('1.7'!$D$21:$D$23)+SUM('1.7'!$D$31:$D$33)</f>
        <v>0</v>
      </c>
      <c r="H85" s="63">
        <f>SUM('1.7'!$E$11:$E$13)+SUM('1.7'!$E$21:$E$23)+SUM('1.7'!$E$31:$E$33)</f>
        <v>40000</v>
      </c>
      <c r="I85" s="63">
        <f>G85+H85</f>
        <v>40000</v>
      </c>
    </row>
    <row r="86" spans="1:9" s="9" customFormat="1" ht="16.5" customHeight="1">
      <c r="A86" s="85"/>
      <c r="B86" s="87"/>
      <c r="C86" s="98"/>
      <c r="D86" s="72"/>
      <c r="E86" s="91"/>
      <c r="F86" s="46">
        <v>20</v>
      </c>
      <c r="G86" s="63">
        <f>'1.7'!$D$14+'1.7'!$D$24+'1.7'!$D$34</f>
        <v>0</v>
      </c>
      <c r="H86" s="63">
        <f>'1.7'!$E$14+'1.7'!$E$24+'1.7'!$E$34</f>
        <v>46500</v>
      </c>
      <c r="I86" s="63">
        <f>G86+H86</f>
        <v>46500</v>
      </c>
    </row>
    <row r="87" spans="1:9" s="9" customFormat="1" ht="16.5" customHeight="1">
      <c r="A87" s="85"/>
      <c r="B87" s="87"/>
      <c r="C87" s="98"/>
      <c r="D87" s="72"/>
      <c r="E87" s="91"/>
      <c r="F87" s="46">
        <v>30</v>
      </c>
      <c r="G87" s="63">
        <f>'1.7'!$D$15+'1.7'!$D$25+'1.7'!$D$35</f>
        <v>0</v>
      </c>
      <c r="H87" s="63">
        <f>'1.7'!$E$15+'1.7'!$E$25+'1.7'!$E$35</f>
        <v>0</v>
      </c>
      <c r="I87" s="63">
        <f>G87+H87</f>
        <v>0</v>
      </c>
    </row>
    <row r="88" spans="1:9" s="9" customFormat="1" ht="16.5" customHeight="1">
      <c r="A88" s="85"/>
      <c r="B88" s="87"/>
      <c r="C88" s="98"/>
      <c r="D88" s="72"/>
      <c r="E88" s="91"/>
      <c r="F88" s="46">
        <v>40</v>
      </c>
      <c r="G88" s="63">
        <f>SUM('1.7'!$D$16:$D$18)+SUM('1.7'!$D$26:$D$28)+SUM('1.7'!$D$36:$D$38)</f>
        <v>0</v>
      </c>
      <c r="H88" s="63">
        <f>SUM('1.7'!$E$16:$E$18)+SUM('1.7'!$E$26:$E$28)+SUM('1.7'!$E$36:$E$38)</f>
        <v>0</v>
      </c>
      <c r="I88" s="63">
        <f>G88+H88</f>
        <v>0</v>
      </c>
    </row>
    <row r="89" spans="1:9" s="9" customFormat="1" ht="16.5" customHeight="1">
      <c r="A89" s="85"/>
      <c r="B89" s="87"/>
      <c r="C89" s="98"/>
      <c r="D89" s="73"/>
      <c r="E89" s="92"/>
      <c r="F89" s="46">
        <v>50</v>
      </c>
      <c r="G89" s="63">
        <f>'1.7'!$D$19+'1.7'!$D$29+'1.7'!$D$39</f>
        <v>0</v>
      </c>
      <c r="H89" s="63">
        <f>'1.7'!$E$19+'1.7'!$E$29+'1.7'!$E$39</f>
        <v>3000</v>
      </c>
      <c r="I89" s="63">
        <f>G89+H89</f>
        <v>3000</v>
      </c>
    </row>
    <row r="90" spans="1:9" s="9" customFormat="1" ht="12.75" customHeight="1">
      <c r="A90" s="85"/>
      <c r="B90" s="87"/>
      <c r="C90" s="98"/>
      <c r="D90" s="93" t="s">
        <v>14</v>
      </c>
      <c r="E90" s="94"/>
      <c r="F90" s="47"/>
      <c r="G90" s="64">
        <f>SUM(G85:G89)</f>
        <v>0</v>
      </c>
      <c r="H90" s="64">
        <f>SUM(H85:H89)</f>
        <v>89500</v>
      </c>
      <c r="I90" s="64">
        <f>SUM(I85:I89)</f>
        <v>89500</v>
      </c>
    </row>
    <row r="91" spans="1:14" s="9" customFormat="1" ht="16.5" customHeight="1">
      <c r="A91" s="85"/>
      <c r="B91" s="87"/>
      <c r="C91" s="98"/>
      <c r="D91" s="89" t="s">
        <v>221</v>
      </c>
      <c r="E91" s="90" t="s">
        <v>141</v>
      </c>
      <c r="F91" s="46">
        <v>10</v>
      </c>
      <c r="G91" s="63">
        <f>SUM('1.7'!$D$48:$D$50)+SUM('1.7'!$D$58:$D$60)+SUM('1.7'!$D$68:$D$70)</f>
        <v>0</v>
      </c>
      <c r="H91" s="63">
        <f>SUM('1.7'!$E$48:$E$50)+SUM('1.7'!$E$58:$E$60)+SUM('1.7'!$E$68:$E$70)</f>
        <v>40000</v>
      </c>
      <c r="I91" s="63">
        <f>G91+H91</f>
        <v>40000</v>
      </c>
      <c r="K91" s="43"/>
      <c r="L91" s="43"/>
      <c r="M91" s="43"/>
      <c r="N91" s="43"/>
    </row>
    <row r="92" spans="1:14" s="9" customFormat="1" ht="16.5" customHeight="1">
      <c r="A92" s="85"/>
      <c r="B92" s="87"/>
      <c r="C92" s="98"/>
      <c r="D92" s="72"/>
      <c r="E92" s="91"/>
      <c r="F92" s="46">
        <v>20</v>
      </c>
      <c r="G92" s="63">
        <f>'1.7'!$D$51+'1.7'!$D$61+'1.7'!$D$71</f>
        <v>0</v>
      </c>
      <c r="H92" s="63">
        <f>'1.7'!$E$51+'1.7'!$E$61+'1.7'!$E$71</f>
        <v>90500</v>
      </c>
      <c r="I92" s="63">
        <f>G92+H92</f>
        <v>90500</v>
      </c>
      <c r="K92" s="43"/>
      <c r="L92" s="43"/>
      <c r="M92" s="43"/>
      <c r="N92" s="43"/>
    </row>
    <row r="93" spans="1:14" s="9" customFormat="1" ht="16.5" customHeight="1">
      <c r="A93" s="85"/>
      <c r="B93" s="87"/>
      <c r="C93" s="98"/>
      <c r="D93" s="72"/>
      <c r="E93" s="91"/>
      <c r="F93" s="46">
        <v>30</v>
      </c>
      <c r="G93" s="63">
        <f>'1.7'!$D$52+'1.7'!$D$62+'1.7'!$D$72</f>
        <v>0</v>
      </c>
      <c r="H93" s="63">
        <f>'1.7'!$E$52+'1.7'!$E$62+'1.7'!$E$72</f>
        <v>0</v>
      </c>
      <c r="I93" s="63">
        <f>G93+H93</f>
        <v>0</v>
      </c>
      <c r="K93" s="43"/>
      <c r="L93" s="43"/>
      <c r="M93" s="43"/>
      <c r="N93" s="43"/>
    </row>
    <row r="94" spans="1:14" s="9" customFormat="1" ht="16.5" customHeight="1">
      <c r="A94" s="85"/>
      <c r="B94" s="87"/>
      <c r="C94" s="98"/>
      <c r="D94" s="72"/>
      <c r="E94" s="91"/>
      <c r="F94" s="46">
        <v>40</v>
      </c>
      <c r="G94" s="63">
        <f>SUM('1.7'!$D$53:$D$55)+SUM('1.7'!$D$63:$D$65)+SUM('1.7'!$D$73:$D$75)</f>
        <v>0</v>
      </c>
      <c r="H94" s="63">
        <f>SUM('1.7'!$E$53:$E$55)+SUM('1.7'!$E$63:$E$65)+SUM('1.7'!$E$73:$E$75)</f>
        <v>0</v>
      </c>
      <c r="I94" s="63">
        <f>G94+H94</f>
        <v>0</v>
      </c>
      <c r="K94" s="43"/>
      <c r="L94" s="43"/>
      <c r="M94" s="43"/>
      <c r="N94" s="43"/>
    </row>
    <row r="95" spans="1:14" s="9" customFormat="1" ht="16.5" customHeight="1">
      <c r="A95" s="85"/>
      <c r="B95" s="87"/>
      <c r="C95" s="98"/>
      <c r="D95" s="73"/>
      <c r="E95" s="92"/>
      <c r="F95" s="46">
        <v>50</v>
      </c>
      <c r="G95" s="63">
        <f>'1.7'!$D$56+'1.7'!$D$66+'1.7'!$D$76</f>
        <v>0</v>
      </c>
      <c r="H95" s="63">
        <f>'1.7'!$E$56+'1.7'!$E$66+'1.7'!$E$76</f>
        <v>5000</v>
      </c>
      <c r="I95" s="63">
        <f>G95+H95</f>
        <v>5000</v>
      </c>
      <c r="K95" s="43"/>
      <c r="L95" s="43"/>
      <c r="M95" s="43"/>
      <c r="N95" s="43"/>
    </row>
    <row r="96" spans="1:14" s="9" customFormat="1" ht="12.75" customHeight="1">
      <c r="A96" s="85"/>
      <c r="B96" s="87"/>
      <c r="C96" s="98"/>
      <c r="D96" s="93" t="s">
        <v>13</v>
      </c>
      <c r="E96" s="94"/>
      <c r="F96" s="47"/>
      <c r="G96" s="64">
        <f>SUM(G91:G95)</f>
        <v>0</v>
      </c>
      <c r="H96" s="64">
        <f>SUM(H91:H95)</f>
        <v>135500</v>
      </c>
      <c r="I96" s="64">
        <f>SUM(I91:I95)</f>
        <v>135500</v>
      </c>
      <c r="K96" s="43"/>
      <c r="L96" s="43"/>
      <c r="M96" s="43"/>
      <c r="N96" s="43"/>
    </row>
    <row r="97" spans="1:14" s="49" customFormat="1" ht="12.75" customHeight="1">
      <c r="A97" s="85"/>
      <c r="B97" s="87"/>
      <c r="C97" s="82" t="s">
        <v>12</v>
      </c>
      <c r="D97" s="82"/>
      <c r="E97" s="83"/>
      <c r="F97" s="48"/>
      <c r="G97" s="65">
        <f>G90+G96</f>
        <v>0</v>
      </c>
      <c r="H97" s="65">
        <f>H90+H96</f>
        <v>225000</v>
      </c>
      <c r="I97" s="65">
        <f>I90+I96</f>
        <v>225000</v>
      </c>
      <c r="K97" s="50"/>
      <c r="L97" s="50"/>
      <c r="M97" s="50"/>
      <c r="N97" s="50"/>
    </row>
    <row r="98" spans="1:9" s="9" customFormat="1" ht="16.5" customHeight="1">
      <c r="A98" s="85"/>
      <c r="B98" s="87"/>
      <c r="C98" s="98" t="s">
        <v>312</v>
      </c>
      <c r="D98" s="89" t="s">
        <v>90</v>
      </c>
      <c r="E98" s="91" t="s">
        <v>119</v>
      </c>
      <c r="F98" s="26">
        <v>10</v>
      </c>
      <c r="G98" s="63">
        <f>SUM('1.8'!$D$11:$D$13)+SUM('1.8'!$D$21:$D$23)+SUM('1.8'!$D$31:$D$33)</f>
        <v>0</v>
      </c>
      <c r="H98" s="63">
        <f>SUM('1.8'!$E$11:$E$13)+SUM('1.8'!$E$21:$E$23)+SUM('1.8'!$E$31:$E$33)</f>
        <v>40000</v>
      </c>
      <c r="I98" s="66">
        <f>G98+H98</f>
        <v>40000</v>
      </c>
    </row>
    <row r="99" spans="1:9" s="9" customFormat="1" ht="16.5" customHeight="1">
      <c r="A99" s="85"/>
      <c r="B99" s="87"/>
      <c r="C99" s="98"/>
      <c r="D99" s="72"/>
      <c r="E99" s="91"/>
      <c r="F99" s="46">
        <v>20</v>
      </c>
      <c r="G99" s="63">
        <f>'1.8'!$D$14+'1.8'!$D$24+'1.8'!$D$34</f>
        <v>0</v>
      </c>
      <c r="H99" s="63">
        <f>'1.8'!$E$14+'1.8'!$E$24+'1.8'!$E$34</f>
        <v>2500</v>
      </c>
      <c r="I99" s="63">
        <f>G99+H99</f>
        <v>2500</v>
      </c>
    </row>
    <row r="100" spans="1:9" s="9" customFormat="1" ht="16.5" customHeight="1">
      <c r="A100" s="85"/>
      <c r="B100" s="87"/>
      <c r="C100" s="98"/>
      <c r="D100" s="72"/>
      <c r="E100" s="91"/>
      <c r="F100" s="46">
        <v>30</v>
      </c>
      <c r="G100" s="63">
        <f>'1.8'!$D$15+'1.8'!$D$25+'1.8'!$D$35</f>
        <v>0</v>
      </c>
      <c r="H100" s="63">
        <f>'1.8'!$E$15+'1.8'!$E$25+'1.8'!$E$35</f>
        <v>40000</v>
      </c>
      <c r="I100" s="63">
        <f>G100+H100</f>
        <v>40000</v>
      </c>
    </row>
    <row r="101" spans="1:9" s="9" customFormat="1" ht="16.5" customHeight="1">
      <c r="A101" s="85"/>
      <c r="B101" s="87"/>
      <c r="C101" s="98"/>
      <c r="D101" s="72"/>
      <c r="E101" s="91"/>
      <c r="F101" s="46">
        <v>40</v>
      </c>
      <c r="G101" s="63">
        <f>SUM('1.8'!$D$16:$D$18)+SUM('1.8'!$D$26:$D$28)+SUM('1.8'!$D$36:$D$38)</f>
        <v>0</v>
      </c>
      <c r="H101" s="63">
        <f>SUM('1.8'!$E$16:$E$18)+SUM('1.8'!$E$26:$E$28)+SUM('1.8'!$E$36:$E$38)</f>
        <v>0</v>
      </c>
      <c r="I101" s="63">
        <f>G101+H101</f>
        <v>0</v>
      </c>
    </row>
    <row r="102" spans="1:9" s="9" customFormat="1" ht="16.5" customHeight="1">
      <c r="A102" s="85"/>
      <c r="B102" s="87"/>
      <c r="C102" s="98"/>
      <c r="D102" s="73"/>
      <c r="E102" s="92"/>
      <c r="F102" s="46">
        <v>50</v>
      </c>
      <c r="G102" s="63">
        <f>'1.8'!$D$19+'1.8'!$D$29+'1.8'!$D$39</f>
        <v>0</v>
      </c>
      <c r="H102" s="63">
        <f>'1.8'!$E$19+'1.8'!$E$29+'1.8'!$E$39</f>
        <v>3000</v>
      </c>
      <c r="I102" s="63">
        <f>G102+H102</f>
        <v>3000</v>
      </c>
    </row>
    <row r="103" spans="1:9" s="9" customFormat="1" ht="12.75" customHeight="1">
      <c r="A103" s="85"/>
      <c r="B103" s="87"/>
      <c r="C103" s="98"/>
      <c r="D103" s="93" t="s">
        <v>283</v>
      </c>
      <c r="E103" s="94"/>
      <c r="F103" s="47"/>
      <c r="G103" s="64">
        <f>SUM(G98:G102)</f>
        <v>0</v>
      </c>
      <c r="H103" s="64">
        <f>SUM(H98:H102)</f>
        <v>85500</v>
      </c>
      <c r="I103" s="64">
        <f>SUM(I98:I102)</f>
        <v>85500</v>
      </c>
    </row>
    <row r="104" spans="1:14" s="9" customFormat="1" ht="16.5" customHeight="1">
      <c r="A104" s="85"/>
      <c r="B104" s="87"/>
      <c r="C104" s="98"/>
      <c r="D104" s="89" t="s">
        <v>225</v>
      </c>
      <c r="E104" s="90" t="s">
        <v>141</v>
      </c>
      <c r="F104" s="46">
        <v>10</v>
      </c>
      <c r="G104" s="63">
        <f>SUM('1.8'!$D$48:$D$50)+SUM('1.8'!$D$58:$D$60)+SUM('1.8'!$D$68:$D$70)</f>
        <v>0</v>
      </c>
      <c r="H104" s="63">
        <f>SUM('1.8'!$E$48:$E$50)+SUM('1.8'!$E$58:$E$60)+SUM('1.8'!$E$68:$E$70)</f>
        <v>80000</v>
      </c>
      <c r="I104" s="63">
        <f>G104+H104</f>
        <v>80000</v>
      </c>
      <c r="K104" s="43"/>
      <c r="L104" s="43"/>
      <c r="M104" s="43"/>
      <c r="N104" s="43"/>
    </row>
    <row r="105" spans="1:14" s="9" customFormat="1" ht="16.5" customHeight="1">
      <c r="A105" s="85"/>
      <c r="B105" s="87"/>
      <c r="C105" s="98"/>
      <c r="D105" s="72"/>
      <c r="E105" s="91"/>
      <c r="F105" s="46">
        <v>20</v>
      </c>
      <c r="G105" s="63">
        <f>'1.8'!$D$51+'1.8'!$D$61+'1.8'!$D$71</f>
        <v>0</v>
      </c>
      <c r="H105" s="63">
        <f>'1.8'!$E$51+'1.8'!$E$61+'1.8'!$E$71</f>
        <v>2500</v>
      </c>
      <c r="I105" s="63">
        <f>G105+H105</f>
        <v>2500</v>
      </c>
      <c r="K105" s="43"/>
      <c r="L105" s="43"/>
      <c r="M105" s="43"/>
      <c r="N105" s="43"/>
    </row>
    <row r="106" spans="1:14" s="9" customFormat="1" ht="16.5" customHeight="1">
      <c r="A106" s="85"/>
      <c r="B106" s="87"/>
      <c r="C106" s="98"/>
      <c r="D106" s="72"/>
      <c r="E106" s="91"/>
      <c r="F106" s="46">
        <v>30</v>
      </c>
      <c r="G106" s="63">
        <f>'1.8'!$D$52+'1.8'!$D$62+'1.8'!$D$72</f>
        <v>0</v>
      </c>
      <c r="H106" s="63">
        <f>'1.8'!$E$52+'1.8'!$E$62+'1.8'!$E$72</f>
        <v>240000</v>
      </c>
      <c r="I106" s="63">
        <f>G106+H106</f>
        <v>240000</v>
      </c>
      <c r="K106" s="43"/>
      <c r="L106" s="43"/>
      <c r="M106" s="43"/>
      <c r="N106" s="43"/>
    </row>
    <row r="107" spans="1:14" s="9" customFormat="1" ht="16.5" customHeight="1">
      <c r="A107" s="85"/>
      <c r="B107" s="87"/>
      <c r="C107" s="98"/>
      <c r="D107" s="72"/>
      <c r="E107" s="91"/>
      <c r="F107" s="46">
        <v>40</v>
      </c>
      <c r="G107" s="63">
        <f>SUM('1.8'!$D$53:$D$55)+SUM('1.8'!$D$63:$D$65)+SUM('1.8'!$D$73:$D$75)</f>
        <v>0</v>
      </c>
      <c r="H107" s="63">
        <f>SUM('1.8'!$E$53:$E$55)+SUM('1.8'!$E$63:$E$65)+SUM('1.8'!$E$73:$E$75)</f>
        <v>0</v>
      </c>
      <c r="I107" s="63">
        <f>G107+H107</f>
        <v>0</v>
      </c>
      <c r="K107" s="43"/>
      <c r="L107" s="43"/>
      <c r="M107" s="43"/>
      <c r="N107" s="43"/>
    </row>
    <row r="108" spans="1:14" s="9" customFormat="1" ht="16.5" customHeight="1">
      <c r="A108" s="85"/>
      <c r="B108" s="87"/>
      <c r="C108" s="98"/>
      <c r="D108" s="73"/>
      <c r="E108" s="92"/>
      <c r="F108" s="46">
        <v>50</v>
      </c>
      <c r="G108" s="63">
        <f>'1.8'!$D$56+'1.8'!$D$66+'1.8'!$D$76</f>
        <v>0</v>
      </c>
      <c r="H108" s="63">
        <f>'1.8'!$E$56+'1.8'!$E$66+'1.8'!$E$76</f>
        <v>5000</v>
      </c>
      <c r="I108" s="63">
        <f>G108+H108</f>
        <v>5000</v>
      </c>
      <c r="K108" s="43"/>
      <c r="L108" s="43"/>
      <c r="M108" s="43"/>
      <c r="N108" s="43"/>
    </row>
    <row r="109" spans="1:14" s="9" customFormat="1" ht="12.75" customHeight="1">
      <c r="A109" s="85"/>
      <c r="B109" s="87"/>
      <c r="C109" s="98"/>
      <c r="D109" s="93" t="s">
        <v>284</v>
      </c>
      <c r="E109" s="94"/>
      <c r="F109" s="47"/>
      <c r="G109" s="64">
        <f>SUM(G104:G108)</f>
        <v>0</v>
      </c>
      <c r="H109" s="64">
        <f>SUM(H104:H108)</f>
        <v>327500</v>
      </c>
      <c r="I109" s="64">
        <f>SUM(I104:I108)</f>
        <v>327500</v>
      </c>
      <c r="K109" s="43"/>
      <c r="L109" s="43"/>
      <c r="M109" s="43"/>
      <c r="N109" s="43"/>
    </row>
    <row r="110" spans="1:14" s="49" customFormat="1" ht="12.75" customHeight="1">
      <c r="A110" s="85"/>
      <c r="B110" s="87"/>
      <c r="C110" s="95" t="s">
        <v>285</v>
      </c>
      <c r="D110" s="82"/>
      <c r="E110" s="83"/>
      <c r="F110" s="48"/>
      <c r="G110" s="65">
        <f>G103+G109</f>
        <v>0</v>
      </c>
      <c r="H110" s="65">
        <f>H103+H109</f>
        <v>413000</v>
      </c>
      <c r="I110" s="65">
        <f>I103+I109</f>
        <v>413000</v>
      </c>
      <c r="K110" s="50"/>
      <c r="L110" s="50"/>
      <c r="M110" s="50"/>
      <c r="N110" s="50"/>
    </row>
    <row r="111" spans="1:9" s="9" customFormat="1" ht="16.5" customHeight="1">
      <c r="A111" s="85"/>
      <c r="B111" s="87"/>
      <c r="C111" s="99" t="s">
        <v>288</v>
      </c>
      <c r="D111" s="89" t="s">
        <v>90</v>
      </c>
      <c r="E111" s="90" t="s">
        <v>119</v>
      </c>
      <c r="F111" s="46">
        <v>10</v>
      </c>
      <c r="G111" s="63">
        <f>SUM('1.9'!$D$11:$D$13)+SUM('1.9'!$D$21:$D$23)+SUM('1.9'!$D$31:$D$33)</f>
        <v>0</v>
      </c>
      <c r="H111" s="63">
        <f>SUM('1.9'!$E$11:$E$13)+SUM('1.9'!$E$21:$E$23)+SUM('1.9'!$E$31:$E$33)</f>
        <v>133500</v>
      </c>
      <c r="I111" s="63">
        <f>G111+H111</f>
        <v>133500</v>
      </c>
    </row>
    <row r="112" spans="1:9" s="9" customFormat="1" ht="16.5" customHeight="1">
      <c r="A112" s="85"/>
      <c r="B112" s="87"/>
      <c r="C112" s="98"/>
      <c r="D112" s="72"/>
      <c r="E112" s="91"/>
      <c r="F112" s="46">
        <v>20</v>
      </c>
      <c r="G112" s="63">
        <f>'1.9'!$D$14+'1.9'!$D$24+'1.9'!$D$34</f>
        <v>0</v>
      </c>
      <c r="H112" s="63">
        <f>'1.9'!$E$14+'1.9'!$E$24+'1.9'!$E$34</f>
        <v>10000</v>
      </c>
      <c r="I112" s="63">
        <f>G112+H112</f>
        <v>10000</v>
      </c>
    </row>
    <row r="113" spans="1:9" s="9" customFormat="1" ht="16.5" customHeight="1">
      <c r="A113" s="85"/>
      <c r="B113" s="87"/>
      <c r="C113" s="98"/>
      <c r="D113" s="72"/>
      <c r="E113" s="91"/>
      <c r="F113" s="46">
        <v>30</v>
      </c>
      <c r="G113" s="63">
        <f>'1.9'!$D$15+'1.9'!$D$25+'1.9'!$D$35</f>
        <v>0</v>
      </c>
      <c r="H113" s="63">
        <f>'1.9'!$E$15+'1.9'!$E$25+'1.9'!$E$35</f>
        <v>0</v>
      </c>
      <c r="I113" s="63">
        <f>G113+H113</f>
        <v>0</v>
      </c>
    </row>
    <row r="114" spans="1:9" s="9" customFormat="1" ht="16.5" customHeight="1">
      <c r="A114" s="85"/>
      <c r="B114" s="87"/>
      <c r="C114" s="98"/>
      <c r="D114" s="72"/>
      <c r="E114" s="91"/>
      <c r="F114" s="46">
        <v>40</v>
      </c>
      <c r="G114" s="63">
        <f>SUM('1.9'!$D$16:$D$18)+SUM('1.9'!$D$26:$D$28)+SUM('1.9'!$D$36:$D$38)</f>
        <v>0</v>
      </c>
      <c r="H114" s="63">
        <f>SUM('1.9'!$E$16:$E$18)+SUM('1.9'!$E$26:$E$28)+SUM('1.9'!$E$36:$E$38)</f>
        <v>0</v>
      </c>
      <c r="I114" s="63">
        <f>G114+H114</f>
        <v>0</v>
      </c>
    </row>
    <row r="115" spans="1:9" s="9" customFormat="1" ht="16.5" customHeight="1">
      <c r="A115" s="85"/>
      <c r="B115" s="87"/>
      <c r="C115" s="98"/>
      <c r="D115" s="73"/>
      <c r="E115" s="92"/>
      <c r="F115" s="46">
        <v>50</v>
      </c>
      <c r="G115" s="63">
        <f>'1.9'!$D$19+'1.9'!$D$29+'1.9'!$D$39</f>
        <v>0</v>
      </c>
      <c r="H115" s="63">
        <f>'1.9'!$E$19+'1.9'!$E$29+'1.9'!$E$39</f>
        <v>3000</v>
      </c>
      <c r="I115" s="63">
        <f>G115+H115</f>
        <v>3000</v>
      </c>
    </row>
    <row r="116" spans="1:9" s="9" customFormat="1" ht="12.75" customHeight="1">
      <c r="A116" s="85"/>
      <c r="B116" s="87"/>
      <c r="C116" s="98"/>
      <c r="D116" s="93" t="s">
        <v>22</v>
      </c>
      <c r="E116" s="94"/>
      <c r="F116" s="47"/>
      <c r="G116" s="64">
        <f>SUM(G111:G115)</f>
        <v>0</v>
      </c>
      <c r="H116" s="64">
        <f>SUM(H111:H115)</f>
        <v>146500</v>
      </c>
      <c r="I116" s="64">
        <f>SUM(I111:I115)</f>
        <v>146500</v>
      </c>
    </row>
    <row r="117" spans="1:14" s="9" customFormat="1" ht="16.5" customHeight="1">
      <c r="A117" s="85"/>
      <c r="B117" s="87"/>
      <c r="C117" s="98"/>
      <c r="D117" s="104" t="s">
        <v>289</v>
      </c>
      <c r="E117" s="90" t="s">
        <v>141</v>
      </c>
      <c r="F117" s="46">
        <v>10</v>
      </c>
      <c r="G117" s="63">
        <f>SUM('1.9'!$D$48:$D$50)+SUM('1.9'!$D$58:$D$60)+SUM('1.9'!$D$68:$D$70)</f>
        <v>0</v>
      </c>
      <c r="H117" s="63">
        <f>SUM('1.9'!$E$48:$E$50)+SUM('1.9'!$E$58:$E$60)+SUM('1.9'!$E$68:$E$70)</f>
        <v>261600</v>
      </c>
      <c r="I117" s="63">
        <f>G117+H117</f>
        <v>261600</v>
      </c>
      <c r="K117" s="43"/>
      <c r="L117" s="43"/>
      <c r="M117" s="43"/>
      <c r="N117" s="43"/>
    </row>
    <row r="118" spans="1:14" s="9" customFormat="1" ht="16.5" customHeight="1">
      <c r="A118" s="85"/>
      <c r="B118" s="87"/>
      <c r="C118" s="98"/>
      <c r="D118" s="105"/>
      <c r="E118" s="91"/>
      <c r="F118" s="46">
        <v>20</v>
      </c>
      <c r="G118" s="63">
        <f>'1.9'!$D$51+'1.9'!$D$61+'1.9'!$D$71</f>
        <v>0</v>
      </c>
      <c r="H118" s="63">
        <f>'1.9'!$E$51+'1.9'!$E$61+'1.9'!$E$71</f>
        <v>164500</v>
      </c>
      <c r="I118" s="63">
        <f>G118+H118</f>
        <v>164500</v>
      </c>
      <c r="K118" s="43"/>
      <c r="L118" s="43"/>
      <c r="M118" s="43"/>
      <c r="N118" s="43"/>
    </row>
    <row r="119" spans="1:14" s="9" customFormat="1" ht="16.5" customHeight="1">
      <c r="A119" s="85"/>
      <c r="B119" s="87"/>
      <c r="C119" s="98"/>
      <c r="D119" s="105"/>
      <c r="E119" s="91"/>
      <c r="F119" s="46">
        <v>30</v>
      </c>
      <c r="G119" s="63">
        <f>'1.9'!$D$52+'1.9'!$D$62+'1.9'!$D$72</f>
        <v>0</v>
      </c>
      <c r="H119" s="63">
        <f>'1.9'!$E$52+'1.9'!$E$62+'1.9'!$E$72</f>
        <v>0</v>
      </c>
      <c r="I119" s="63">
        <f>G119+H119</f>
        <v>0</v>
      </c>
      <c r="K119" s="43"/>
      <c r="L119" s="43"/>
      <c r="M119" s="43"/>
      <c r="N119" s="43"/>
    </row>
    <row r="120" spans="1:14" s="9" customFormat="1" ht="16.5" customHeight="1">
      <c r="A120" s="85"/>
      <c r="B120" s="87"/>
      <c r="C120" s="98"/>
      <c r="D120" s="105"/>
      <c r="E120" s="91"/>
      <c r="F120" s="46">
        <v>40</v>
      </c>
      <c r="G120" s="63">
        <f>SUM('1.9'!$D$53:$D$55)+SUM('1.9'!$D$63:$D$65)+SUM('1.9'!$D$73:$D$75)</f>
        <v>0</v>
      </c>
      <c r="H120" s="63">
        <f>SUM('1.9'!$E$53:$E$55)+SUM('1.9'!$E$63:$E$65)+SUM('1.9'!$E$73:$E$75)</f>
        <v>0</v>
      </c>
      <c r="I120" s="63">
        <f>G120+H120</f>
        <v>0</v>
      </c>
      <c r="K120" s="43"/>
      <c r="L120" s="43"/>
      <c r="M120" s="43"/>
      <c r="N120" s="43"/>
    </row>
    <row r="121" spans="1:14" s="9" customFormat="1" ht="16.5" customHeight="1">
      <c r="A121" s="85"/>
      <c r="B121" s="87"/>
      <c r="C121" s="98"/>
      <c r="D121" s="106"/>
      <c r="E121" s="92"/>
      <c r="F121" s="46">
        <v>50</v>
      </c>
      <c r="G121" s="63">
        <f>'1.9'!$D$56+'1.9'!$D$66+'1.9'!$D$76</f>
        <v>0</v>
      </c>
      <c r="H121" s="63">
        <f>'1.9'!$E$56+'1.9'!$E$66+'1.9'!$E$76</f>
        <v>5000</v>
      </c>
      <c r="I121" s="63">
        <f>G121+H121</f>
        <v>5000</v>
      </c>
      <c r="K121" s="43"/>
      <c r="L121" s="43"/>
      <c r="M121" s="43"/>
      <c r="N121" s="43"/>
    </row>
    <row r="122" spans="1:14" s="9" customFormat="1" ht="12.75" customHeight="1">
      <c r="A122" s="85"/>
      <c r="B122" s="87"/>
      <c r="C122" s="98"/>
      <c r="D122" s="93" t="s">
        <v>23</v>
      </c>
      <c r="E122" s="94"/>
      <c r="F122" s="47"/>
      <c r="G122" s="64">
        <f>SUM(G117:G121)</f>
        <v>0</v>
      </c>
      <c r="H122" s="64">
        <f>SUM(H117:H121)</f>
        <v>431100</v>
      </c>
      <c r="I122" s="64">
        <f>SUM(I117:I121)</f>
        <v>431100</v>
      </c>
      <c r="K122" s="43"/>
      <c r="L122" s="43"/>
      <c r="M122" s="43"/>
      <c r="N122" s="43"/>
    </row>
    <row r="123" spans="1:14" s="49" customFormat="1" ht="12.75" customHeight="1">
      <c r="A123" s="78"/>
      <c r="B123" s="88"/>
      <c r="C123" s="82" t="s">
        <v>224</v>
      </c>
      <c r="D123" s="82"/>
      <c r="E123" s="83"/>
      <c r="F123" s="48"/>
      <c r="G123" s="65">
        <f>G116+G122</f>
        <v>0</v>
      </c>
      <c r="H123" s="65">
        <f>H116+H122</f>
        <v>577600</v>
      </c>
      <c r="I123" s="65">
        <f>I116+I122</f>
        <v>577600</v>
      </c>
      <c r="K123" s="50"/>
      <c r="L123" s="50"/>
      <c r="M123" s="50"/>
      <c r="N123" s="50"/>
    </row>
    <row r="124" spans="1:9" s="50" customFormat="1" ht="12.75" customHeight="1" thickBot="1">
      <c r="A124" s="113" t="s">
        <v>142</v>
      </c>
      <c r="B124" s="114"/>
      <c r="C124" s="114"/>
      <c r="D124" s="114"/>
      <c r="E124" s="114"/>
      <c r="F124" s="51"/>
      <c r="G124" s="67">
        <f>G19+G32+G45+G58+G71+G84+G97+G110+G123</f>
        <v>0</v>
      </c>
      <c r="H124" s="67">
        <f>H19+H32+H45+H58+H71+H84+H97+H110+H123</f>
        <v>2878900</v>
      </c>
      <c r="I124" s="67">
        <f>I19+I32+I45+I58+I71+I84+I97+I110+I123</f>
        <v>2878900</v>
      </c>
    </row>
    <row r="125" spans="1:9" s="9" customFormat="1" ht="16.5" customHeight="1">
      <c r="A125" s="117" t="s">
        <v>222</v>
      </c>
      <c r="B125" s="116" t="s">
        <v>223</v>
      </c>
      <c r="C125" s="118" t="s">
        <v>314</v>
      </c>
      <c r="D125" s="119" t="s">
        <v>90</v>
      </c>
      <c r="E125" s="120" t="s">
        <v>119</v>
      </c>
      <c r="F125" s="70">
        <v>10</v>
      </c>
      <c r="G125" s="71">
        <f>SUM('2.1'!$D$11:$D$13)+SUM('2.1'!$D$21:$D$23)+SUM('2.1'!$D$31:$D$33)</f>
        <v>0</v>
      </c>
      <c r="H125" s="71">
        <f>SUM('2.1'!$E$11:$E$13)+SUM('2.1'!$E$21:$E$23)+SUM('2.1'!$E$31:$E$33)</f>
        <v>53500</v>
      </c>
      <c r="I125" s="71">
        <f>G125+H125</f>
        <v>53500</v>
      </c>
    </row>
    <row r="126" spans="1:9" s="9" customFormat="1" ht="16.5" customHeight="1">
      <c r="A126" s="79"/>
      <c r="B126" s="97"/>
      <c r="C126" s="98"/>
      <c r="D126" s="72"/>
      <c r="E126" s="91"/>
      <c r="F126" s="46">
        <v>20</v>
      </c>
      <c r="G126" s="63">
        <f>'2.1'!$D$14+'2.1'!$D$24+'2.1'!$D$34</f>
        <v>0</v>
      </c>
      <c r="H126" s="63">
        <f>'2.1'!$E$14+'2.1'!$E$24+'2.1'!$E$34</f>
        <v>10000</v>
      </c>
      <c r="I126" s="63">
        <f>G126+H126</f>
        <v>10000</v>
      </c>
    </row>
    <row r="127" spans="1:9" s="9" customFormat="1" ht="16.5" customHeight="1">
      <c r="A127" s="79"/>
      <c r="B127" s="97"/>
      <c r="C127" s="98"/>
      <c r="D127" s="72"/>
      <c r="E127" s="91"/>
      <c r="F127" s="46">
        <v>30</v>
      </c>
      <c r="G127" s="63">
        <f>'2.1'!$D$15+'2.1'!$D$25+'2.1'!$D$35</f>
        <v>0</v>
      </c>
      <c r="H127" s="63">
        <f>'2.1'!$E$15+'2.1'!$E$25+'2.1'!$E$35</f>
        <v>0</v>
      </c>
      <c r="I127" s="63">
        <f>G127+H127</f>
        <v>0</v>
      </c>
    </row>
    <row r="128" spans="1:9" s="9" customFormat="1" ht="16.5" customHeight="1">
      <c r="A128" s="79"/>
      <c r="B128" s="97"/>
      <c r="C128" s="98"/>
      <c r="D128" s="72"/>
      <c r="E128" s="91"/>
      <c r="F128" s="46">
        <v>40</v>
      </c>
      <c r="G128" s="63">
        <f>SUM('2.1'!$D$16:$D$18)+SUM('2.1'!$D$26:$D$28)+SUM('2.1'!$D$36:$D$38)</f>
        <v>0</v>
      </c>
      <c r="H128" s="63">
        <f>SUM('2.1'!$E$16:$E$18)+SUM('2.1'!$E$26:$E$28)+SUM('2.1'!$E$36:$E$38)</f>
        <v>0</v>
      </c>
      <c r="I128" s="63">
        <f>G128+H128</f>
        <v>0</v>
      </c>
    </row>
    <row r="129" spans="1:9" s="9" customFormat="1" ht="16.5" customHeight="1">
      <c r="A129" s="79"/>
      <c r="B129" s="97"/>
      <c r="C129" s="98"/>
      <c r="D129" s="73"/>
      <c r="E129" s="92"/>
      <c r="F129" s="46">
        <v>50</v>
      </c>
      <c r="G129" s="63">
        <f>'2.1'!$D$19+'2.1'!$D$29+'2.1'!$D$39</f>
        <v>0</v>
      </c>
      <c r="H129" s="63">
        <f>'2.1'!$E$19+'2.1'!$E$29+'2.1'!$E$39</f>
        <v>3000</v>
      </c>
      <c r="I129" s="63">
        <f>G129+H129</f>
        <v>3000</v>
      </c>
    </row>
    <row r="130" spans="1:9" s="9" customFormat="1" ht="12.75" customHeight="1">
      <c r="A130" s="79"/>
      <c r="B130" s="97"/>
      <c r="C130" s="98"/>
      <c r="D130" s="93" t="s">
        <v>20</v>
      </c>
      <c r="E130" s="94"/>
      <c r="F130" s="47"/>
      <c r="G130" s="64">
        <f>SUM(G125:G129)</f>
        <v>0</v>
      </c>
      <c r="H130" s="64">
        <f>SUM(H125:H129)</f>
        <v>66500</v>
      </c>
      <c r="I130" s="64">
        <f>SUM(I125:I129)</f>
        <v>66500</v>
      </c>
    </row>
    <row r="131" spans="1:14" s="9" customFormat="1" ht="16.5" customHeight="1">
      <c r="A131" s="79"/>
      <c r="B131" s="97"/>
      <c r="C131" s="98"/>
      <c r="D131" s="104" t="s">
        <v>226</v>
      </c>
      <c r="E131" s="90" t="s">
        <v>141</v>
      </c>
      <c r="F131" s="46">
        <v>10</v>
      </c>
      <c r="G131" s="63">
        <f>SUM('2.1'!$D$48:$D$50)+SUM('2.1'!$D$58:$D$60)+SUM('2.1'!$D$68:$D$70)</f>
        <v>0</v>
      </c>
      <c r="H131" s="63">
        <f>SUM('2.1'!$E$48:$E$50)+SUM('2.1'!$E$58:$E$60)+SUM('2.1'!$E$68:$E$70)</f>
        <v>101600</v>
      </c>
      <c r="I131" s="63">
        <f>G131+H131</f>
        <v>101600</v>
      </c>
      <c r="K131" s="43"/>
      <c r="L131" s="43"/>
      <c r="M131" s="43"/>
      <c r="N131" s="43"/>
    </row>
    <row r="132" spans="1:14" s="9" customFormat="1" ht="16.5" customHeight="1">
      <c r="A132" s="79"/>
      <c r="B132" s="97"/>
      <c r="C132" s="98"/>
      <c r="D132" s="105"/>
      <c r="E132" s="91"/>
      <c r="F132" s="46">
        <v>20</v>
      </c>
      <c r="G132" s="63">
        <f>'2.1'!$D$51+'2.1'!$D$61+'2.1'!$D$71</f>
        <v>0</v>
      </c>
      <c r="H132" s="63">
        <f>'2.1'!$E$51+'2.1'!$E$61+'2.1'!$E$71</f>
        <v>14500</v>
      </c>
      <c r="I132" s="63">
        <f>G132+H132</f>
        <v>14500</v>
      </c>
      <c r="K132" s="43"/>
      <c r="L132" s="43"/>
      <c r="M132" s="43"/>
      <c r="N132" s="43"/>
    </row>
    <row r="133" spans="1:14" s="9" customFormat="1" ht="16.5" customHeight="1">
      <c r="A133" s="79"/>
      <c r="B133" s="97"/>
      <c r="C133" s="98"/>
      <c r="D133" s="105"/>
      <c r="E133" s="91"/>
      <c r="F133" s="46">
        <v>30</v>
      </c>
      <c r="G133" s="63">
        <f>'2.1'!$D$52+'2.1'!$D$62+'2.1'!$D$72</f>
        <v>0</v>
      </c>
      <c r="H133" s="63">
        <f>'2.1'!$E$52+'2.1'!$E$62+'2.1'!$E$72</f>
        <v>0</v>
      </c>
      <c r="I133" s="63">
        <f>G133+H133</f>
        <v>0</v>
      </c>
      <c r="K133" s="43"/>
      <c r="L133" s="43"/>
      <c r="M133" s="43"/>
      <c r="N133" s="43"/>
    </row>
    <row r="134" spans="1:14" s="9" customFormat="1" ht="16.5" customHeight="1">
      <c r="A134" s="79"/>
      <c r="B134" s="97"/>
      <c r="C134" s="98"/>
      <c r="D134" s="105"/>
      <c r="E134" s="91"/>
      <c r="F134" s="46">
        <v>40</v>
      </c>
      <c r="G134" s="63">
        <f>SUM('2.1'!$D$53:$D$55)+SUM('2.1'!$D$63:$D$65)+SUM('2.1'!$D$73:$D$75)</f>
        <v>0</v>
      </c>
      <c r="H134" s="63">
        <f>SUM('2.1'!$E$53:$E$55)+SUM('2.1'!$E$63:$E$65)+SUM('2.1'!$E$73:$E$75)</f>
        <v>0</v>
      </c>
      <c r="I134" s="63">
        <f>G134+H134</f>
        <v>0</v>
      </c>
      <c r="K134" s="43"/>
      <c r="L134" s="43"/>
      <c r="M134" s="43"/>
      <c r="N134" s="43"/>
    </row>
    <row r="135" spans="1:14" s="9" customFormat="1" ht="16.5" customHeight="1">
      <c r="A135" s="79"/>
      <c r="B135" s="97"/>
      <c r="C135" s="98"/>
      <c r="D135" s="106"/>
      <c r="E135" s="92"/>
      <c r="F135" s="46">
        <v>50</v>
      </c>
      <c r="G135" s="63">
        <f>'2.1'!$D$56+'2.1'!$D$66+'2.1'!$D$76</f>
        <v>0</v>
      </c>
      <c r="H135" s="63">
        <f>'2.1'!$E$56+'2.1'!$E$66+'2.1'!$E$76</f>
        <v>5000</v>
      </c>
      <c r="I135" s="63">
        <f>G135+H135</f>
        <v>5000</v>
      </c>
      <c r="K135" s="43"/>
      <c r="L135" s="43"/>
      <c r="M135" s="43"/>
      <c r="N135" s="43"/>
    </row>
    <row r="136" spans="1:14" s="9" customFormat="1" ht="12.75" customHeight="1">
      <c r="A136" s="79"/>
      <c r="B136" s="97"/>
      <c r="C136" s="98"/>
      <c r="D136" s="93" t="s">
        <v>21</v>
      </c>
      <c r="E136" s="94"/>
      <c r="F136" s="47"/>
      <c r="G136" s="64">
        <f>SUM(G131:G135)</f>
        <v>0</v>
      </c>
      <c r="H136" s="64">
        <f>SUM(H131:H135)</f>
        <v>121100</v>
      </c>
      <c r="I136" s="64">
        <f>SUM(I131:I135)</f>
        <v>121100</v>
      </c>
      <c r="K136" s="43"/>
      <c r="L136" s="43"/>
      <c r="M136" s="43"/>
      <c r="N136" s="43"/>
    </row>
    <row r="137" spans="1:14" s="49" customFormat="1" ht="12.75" customHeight="1">
      <c r="A137" s="79"/>
      <c r="B137" s="97"/>
      <c r="C137" s="82" t="s">
        <v>118</v>
      </c>
      <c r="D137" s="82"/>
      <c r="E137" s="83"/>
      <c r="F137" s="48"/>
      <c r="G137" s="65">
        <f>G130+G136</f>
        <v>0</v>
      </c>
      <c r="H137" s="65">
        <f>H130+H136</f>
        <v>187600</v>
      </c>
      <c r="I137" s="65">
        <f>I130+I136</f>
        <v>187600</v>
      </c>
      <c r="K137" s="50"/>
      <c r="L137" s="50"/>
      <c r="M137" s="50"/>
      <c r="N137" s="50"/>
    </row>
    <row r="138" spans="1:9" s="9" customFormat="1" ht="16.5" customHeight="1">
      <c r="A138" s="79"/>
      <c r="B138" s="97"/>
      <c r="C138" s="99" t="s">
        <v>315</v>
      </c>
      <c r="D138" s="89" t="s">
        <v>90</v>
      </c>
      <c r="E138" s="90" t="s">
        <v>119</v>
      </c>
      <c r="F138" s="46">
        <v>10</v>
      </c>
      <c r="G138" s="63">
        <f>SUM('2.2'!$D$11:$D$13)+SUM('2.2'!$D$21:$D$23)+SUM('2.2'!$D$31:$D$33)</f>
        <v>0</v>
      </c>
      <c r="H138" s="63">
        <f>SUM('2.2'!$E$11:$E$13)+SUM('2.2'!$E$21:$E$23)+SUM('2.2'!$E$31:$E$33)</f>
        <v>53500</v>
      </c>
      <c r="I138" s="63">
        <f>G138+H138</f>
        <v>53500</v>
      </c>
    </row>
    <row r="139" spans="1:9" s="9" customFormat="1" ht="16.5" customHeight="1">
      <c r="A139" s="79"/>
      <c r="B139" s="97"/>
      <c r="C139" s="98"/>
      <c r="D139" s="72"/>
      <c r="E139" s="91"/>
      <c r="F139" s="46">
        <v>20</v>
      </c>
      <c r="G139" s="63">
        <f>'2.2'!$D$14+'2.2'!$D$24+'2.2'!$D$34</f>
        <v>0</v>
      </c>
      <c r="H139" s="63">
        <f>'2.2'!$E$14+'2.2'!$E$24+'2.2'!$E$34</f>
        <v>10000</v>
      </c>
      <c r="I139" s="63">
        <f>G139+H139</f>
        <v>10000</v>
      </c>
    </row>
    <row r="140" spans="1:9" s="9" customFormat="1" ht="16.5" customHeight="1">
      <c r="A140" s="79"/>
      <c r="B140" s="97"/>
      <c r="C140" s="98"/>
      <c r="D140" s="72"/>
      <c r="E140" s="91"/>
      <c r="F140" s="46">
        <v>30</v>
      </c>
      <c r="G140" s="63">
        <f>'2.2'!$D$15+'2.2'!$D$25+'2.2'!$D$35</f>
        <v>0</v>
      </c>
      <c r="H140" s="63">
        <f>'2.2'!$E$15+'2.2'!$E$25+'2.2'!$E$35</f>
        <v>0</v>
      </c>
      <c r="I140" s="63">
        <f>G140+H140</f>
        <v>0</v>
      </c>
    </row>
    <row r="141" spans="1:9" s="9" customFormat="1" ht="16.5" customHeight="1">
      <c r="A141" s="79"/>
      <c r="B141" s="97"/>
      <c r="C141" s="98"/>
      <c r="D141" s="72"/>
      <c r="E141" s="91"/>
      <c r="F141" s="46">
        <v>40</v>
      </c>
      <c r="G141" s="63">
        <f>SUM('2.2'!$D$16:$D$18)+SUM('2.2'!$D$26:$D$28)+SUM('2.2'!$D$36:$D$38)</f>
        <v>0</v>
      </c>
      <c r="H141" s="63">
        <f>SUM('2.2'!$E$16:$E$18)+SUM('2.2'!$E$26:$E$28)+SUM('2.2'!$E$36:$E$38)</f>
        <v>0</v>
      </c>
      <c r="I141" s="63">
        <f>G141+H141</f>
        <v>0</v>
      </c>
    </row>
    <row r="142" spans="1:9" s="9" customFormat="1" ht="16.5" customHeight="1">
      <c r="A142" s="79"/>
      <c r="B142" s="97"/>
      <c r="C142" s="98"/>
      <c r="D142" s="73"/>
      <c r="E142" s="92"/>
      <c r="F142" s="46">
        <v>50</v>
      </c>
      <c r="G142" s="63">
        <f>'2.2'!$D$19+'2.2'!$D$29+'2.2'!$D$39</f>
        <v>0</v>
      </c>
      <c r="H142" s="63">
        <f>'2.2'!$E$19+'2.2'!$E$29+'2.2'!$E$39</f>
        <v>3000</v>
      </c>
      <c r="I142" s="63">
        <f>G142+H142</f>
        <v>3000</v>
      </c>
    </row>
    <row r="143" spans="1:9" s="9" customFormat="1" ht="12.75" customHeight="1">
      <c r="A143" s="79"/>
      <c r="B143" s="97"/>
      <c r="C143" s="98"/>
      <c r="D143" s="93" t="s">
        <v>22</v>
      </c>
      <c r="E143" s="94"/>
      <c r="F143" s="47"/>
      <c r="G143" s="64">
        <f>SUM(G138:G142)</f>
        <v>0</v>
      </c>
      <c r="H143" s="64">
        <f>SUM(H138:H142)</f>
        <v>66500</v>
      </c>
      <c r="I143" s="64">
        <f>SUM(I138:I142)</f>
        <v>66500</v>
      </c>
    </row>
    <row r="144" spans="1:14" s="9" customFormat="1" ht="16.5" customHeight="1">
      <c r="A144" s="79"/>
      <c r="B144" s="97"/>
      <c r="C144" s="98"/>
      <c r="D144" s="104" t="s">
        <v>226</v>
      </c>
      <c r="E144" s="90" t="s">
        <v>141</v>
      </c>
      <c r="F144" s="46">
        <v>10</v>
      </c>
      <c r="G144" s="63">
        <f>SUM('2.2'!$D$48:$D$50)+SUM('2.2'!$D$58:$D$60)+SUM('2.2'!$D$68:$D$70)</f>
        <v>0</v>
      </c>
      <c r="H144" s="63">
        <f>SUM('2.2'!$E$48:$E$50)+SUM('2.2'!$E$58:$E$60)+SUM('2.2'!$E$68:$E$70)</f>
        <v>41600</v>
      </c>
      <c r="I144" s="63">
        <f>G144+H144</f>
        <v>41600</v>
      </c>
      <c r="K144" s="43"/>
      <c r="L144" s="43"/>
      <c r="M144" s="43"/>
      <c r="N144" s="43"/>
    </row>
    <row r="145" spans="1:14" s="9" customFormat="1" ht="16.5" customHeight="1">
      <c r="A145" s="79"/>
      <c r="B145" s="97"/>
      <c r="C145" s="98"/>
      <c r="D145" s="105"/>
      <c r="E145" s="91"/>
      <c r="F145" s="46">
        <v>20</v>
      </c>
      <c r="G145" s="63">
        <f>'2.2'!$D$51+'2.2'!$D$61+'2.2'!$D$71</f>
        <v>0</v>
      </c>
      <c r="H145" s="63">
        <f>'2.2'!$E$51+'2.2'!$E$61+'2.2'!$E$71</f>
        <v>14500</v>
      </c>
      <c r="I145" s="63">
        <f>G145+H145</f>
        <v>14500</v>
      </c>
      <c r="K145" s="43"/>
      <c r="L145" s="43"/>
      <c r="M145" s="43"/>
      <c r="N145" s="43"/>
    </row>
    <row r="146" spans="1:14" s="9" customFormat="1" ht="16.5" customHeight="1">
      <c r="A146" s="79"/>
      <c r="B146" s="97"/>
      <c r="C146" s="98"/>
      <c r="D146" s="105"/>
      <c r="E146" s="91"/>
      <c r="F146" s="46">
        <v>30</v>
      </c>
      <c r="G146" s="63">
        <f>'2.2'!$D$52+'2.2'!$D$62+'2.2'!$D$72</f>
        <v>0</v>
      </c>
      <c r="H146" s="63">
        <f>'2.2'!$E$52+'2.2'!$E$62+'2.2'!$E$72</f>
        <v>0</v>
      </c>
      <c r="I146" s="63">
        <f>G146+H146</f>
        <v>0</v>
      </c>
      <c r="K146" s="43"/>
      <c r="L146" s="43"/>
      <c r="M146" s="43"/>
      <c r="N146" s="43"/>
    </row>
    <row r="147" spans="1:14" s="9" customFormat="1" ht="16.5" customHeight="1">
      <c r="A147" s="79"/>
      <c r="B147" s="97"/>
      <c r="C147" s="98"/>
      <c r="D147" s="105"/>
      <c r="E147" s="91"/>
      <c r="F147" s="46">
        <v>40</v>
      </c>
      <c r="G147" s="63">
        <f>SUM('2.2'!$D$53:$D$55)+SUM('2.2'!$D$63:$D$65)+SUM('2.2'!$D$73:$D$75)</f>
        <v>0</v>
      </c>
      <c r="H147" s="63">
        <f>SUM('2.2'!$E$53:$E$55)+SUM('2.2'!$E$63:$E$65)+SUM('2.2'!$E$73:$E$75)</f>
        <v>0</v>
      </c>
      <c r="I147" s="63">
        <f>G147+H147</f>
        <v>0</v>
      </c>
      <c r="K147" s="43"/>
      <c r="L147" s="43"/>
      <c r="M147" s="43"/>
      <c r="N147" s="43"/>
    </row>
    <row r="148" spans="1:14" s="9" customFormat="1" ht="16.5" customHeight="1">
      <c r="A148" s="79"/>
      <c r="B148" s="97"/>
      <c r="C148" s="98"/>
      <c r="D148" s="106"/>
      <c r="E148" s="92"/>
      <c r="F148" s="46">
        <v>50</v>
      </c>
      <c r="G148" s="63">
        <f>'2.2'!$D$56+'2.2'!$D$66+'2.2'!$D$76</f>
        <v>0</v>
      </c>
      <c r="H148" s="63">
        <f>'2.2'!$E$56+'2.2'!$E$66+'2.2'!$E$76</f>
        <v>5000</v>
      </c>
      <c r="I148" s="63">
        <f>G148+H148</f>
        <v>5000</v>
      </c>
      <c r="K148" s="43"/>
      <c r="L148" s="43"/>
      <c r="M148" s="43"/>
      <c r="N148" s="43"/>
    </row>
    <row r="149" spans="1:14" s="9" customFormat="1" ht="12.75" customHeight="1">
      <c r="A149" s="79"/>
      <c r="B149" s="97"/>
      <c r="C149" s="98"/>
      <c r="D149" s="93" t="s">
        <v>23</v>
      </c>
      <c r="E149" s="94"/>
      <c r="F149" s="47"/>
      <c r="G149" s="64">
        <f>SUM(G144:G148)</f>
        <v>0</v>
      </c>
      <c r="H149" s="64">
        <f>SUM(H144:H148)</f>
        <v>61100</v>
      </c>
      <c r="I149" s="64">
        <f>SUM(I144:I148)</f>
        <v>61100</v>
      </c>
      <c r="K149" s="43"/>
      <c r="L149" s="43"/>
      <c r="M149" s="43"/>
      <c r="N149" s="43"/>
    </row>
    <row r="150" spans="1:14" s="49" customFormat="1" ht="12.75" customHeight="1">
      <c r="A150" s="79"/>
      <c r="B150" s="80"/>
      <c r="C150" s="82" t="s">
        <v>224</v>
      </c>
      <c r="D150" s="82"/>
      <c r="E150" s="83"/>
      <c r="F150" s="48"/>
      <c r="G150" s="65">
        <f>G143+G149</f>
        <v>0</v>
      </c>
      <c r="H150" s="65">
        <f>H143+H149</f>
        <v>127600</v>
      </c>
      <c r="I150" s="65">
        <f>I143+I149</f>
        <v>127600</v>
      </c>
      <c r="K150" s="50"/>
      <c r="L150" s="50"/>
      <c r="M150" s="50"/>
      <c r="N150" s="50"/>
    </row>
    <row r="151" spans="1:9" s="50" customFormat="1" ht="12.75" customHeight="1" thickBot="1">
      <c r="A151" s="113" t="s">
        <v>189</v>
      </c>
      <c r="B151" s="114"/>
      <c r="C151" s="114"/>
      <c r="D151" s="114"/>
      <c r="E151" s="114"/>
      <c r="F151" s="52"/>
      <c r="G151" s="67">
        <f>G137+G150</f>
        <v>0</v>
      </c>
      <c r="H151" s="67">
        <f>H137+H150</f>
        <v>315200</v>
      </c>
      <c r="I151" s="67">
        <f>I137+I150</f>
        <v>315200</v>
      </c>
    </row>
    <row r="152" spans="1:9" s="9" customFormat="1" ht="16.5" customHeight="1">
      <c r="A152" s="121" t="s">
        <v>292</v>
      </c>
      <c r="B152" s="123" t="s">
        <v>293</v>
      </c>
      <c r="C152" s="98" t="s">
        <v>322</v>
      </c>
      <c r="D152" s="72" t="s">
        <v>291</v>
      </c>
      <c r="E152" s="91" t="s">
        <v>119</v>
      </c>
      <c r="F152" s="26">
        <v>10</v>
      </c>
      <c r="G152" s="66">
        <f>SUM('3.1'!$D$11:$D$13)+SUM('3.1'!$D$21:$D$23)</f>
        <v>0</v>
      </c>
      <c r="H152" s="66">
        <f>SUM('3.1'!$E$11:$E$13)+SUM('3.1'!$E$21:$E$23)</f>
        <v>0</v>
      </c>
      <c r="I152" s="66">
        <f>G152+H152</f>
        <v>0</v>
      </c>
    </row>
    <row r="153" spans="1:9" s="9" customFormat="1" ht="16.5" customHeight="1">
      <c r="A153" s="122"/>
      <c r="B153" s="122"/>
      <c r="C153" s="98"/>
      <c r="D153" s="72"/>
      <c r="E153" s="91"/>
      <c r="F153" s="46">
        <v>20</v>
      </c>
      <c r="G153" s="63">
        <f>'3.1'!$D$14+'3.1'!$D$24</f>
        <v>0</v>
      </c>
      <c r="H153" s="63">
        <f>'3.1'!$E$14+'3.1'!$E$24</f>
        <v>5000</v>
      </c>
      <c r="I153" s="63">
        <f>G153+H153</f>
        <v>5000</v>
      </c>
    </row>
    <row r="154" spans="1:9" s="9" customFormat="1" ht="16.5" customHeight="1">
      <c r="A154" s="122"/>
      <c r="B154" s="122"/>
      <c r="C154" s="98"/>
      <c r="D154" s="72"/>
      <c r="E154" s="91"/>
      <c r="F154" s="46">
        <v>30</v>
      </c>
      <c r="G154" s="63">
        <f>'3.1'!$D$15+'3.1'!$D$25</f>
        <v>0</v>
      </c>
      <c r="H154" s="63">
        <f>'3.1'!$E$15+'3.1'!$E$25</f>
        <v>0</v>
      </c>
      <c r="I154" s="63">
        <f>G154+H154</f>
        <v>0</v>
      </c>
    </row>
    <row r="155" spans="1:9" s="9" customFormat="1" ht="16.5" customHeight="1">
      <c r="A155" s="122"/>
      <c r="B155" s="122"/>
      <c r="C155" s="98"/>
      <c r="D155" s="72"/>
      <c r="E155" s="91"/>
      <c r="F155" s="46">
        <v>40</v>
      </c>
      <c r="G155" s="63">
        <f>SUM('3.1'!$D$16:$D$18)+SUM('3.1'!$D$26:$D$28)</f>
        <v>0</v>
      </c>
      <c r="H155" s="63">
        <f>SUM('3.1'!$E$16:$E$18)+SUM('3.1'!$E$26:$E$28)</f>
        <v>0</v>
      </c>
      <c r="I155" s="63">
        <f>G155+H155</f>
        <v>0</v>
      </c>
    </row>
    <row r="156" spans="1:9" s="9" customFormat="1" ht="16.5" customHeight="1">
      <c r="A156" s="122"/>
      <c r="B156" s="122"/>
      <c r="C156" s="98"/>
      <c r="D156" s="73"/>
      <c r="E156" s="92"/>
      <c r="F156" s="46">
        <v>50</v>
      </c>
      <c r="G156" s="63">
        <f>'3.1'!$D$19+'3.1'!$D$29</f>
        <v>0</v>
      </c>
      <c r="H156" s="63">
        <f>'3.1'!$E$19+'3.1'!$E$29</f>
        <v>0</v>
      </c>
      <c r="I156" s="63">
        <f>G156+H156</f>
        <v>0</v>
      </c>
    </row>
    <row r="157" spans="1:9" s="9" customFormat="1" ht="12.75" customHeight="1">
      <c r="A157" s="122"/>
      <c r="B157" s="122"/>
      <c r="C157" s="98"/>
      <c r="D157" s="93" t="s">
        <v>24</v>
      </c>
      <c r="E157" s="94"/>
      <c r="F157" s="47"/>
      <c r="G157" s="64">
        <f>SUM(G152:G156)</f>
        <v>0</v>
      </c>
      <c r="H157" s="64">
        <f>SUM(H152:H156)</f>
        <v>5000</v>
      </c>
      <c r="I157" s="64">
        <f>SUM(I152:I156)</f>
        <v>5000</v>
      </c>
    </row>
    <row r="158" spans="1:14" s="9" customFormat="1" ht="16.5" customHeight="1">
      <c r="A158" s="122"/>
      <c r="B158" s="122"/>
      <c r="C158" s="98"/>
      <c r="D158" s="89" t="s">
        <v>290</v>
      </c>
      <c r="E158" s="91" t="s">
        <v>119</v>
      </c>
      <c r="F158" s="46">
        <v>10</v>
      </c>
      <c r="G158" s="63">
        <f>SUM('3.1'!$D$38:$D$40)+SUM('3.1'!$D$48:$D$50)</f>
        <v>0</v>
      </c>
      <c r="H158" s="63">
        <f>SUM('3.1'!$E$38:$E$40)+SUM('3.1'!$E$48:$E$50)</f>
        <v>0</v>
      </c>
      <c r="I158" s="63">
        <f>G158+H158</f>
        <v>0</v>
      </c>
      <c r="K158" s="43"/>
      <c r="L158" s="43"/>
      <c r="M158" s="43"/>
      <c r="N158" s="43"/>
    </row>
    <row r="159" spans="1:14" s="9" customFormat="1" ht="16.5" customHeight="1">
      <c r="A159" s="122"/>
      <c r="B159" s="122"/>
      <c r="C159" s="98"/>
      <c r="D159" s="72"/>
      <c r="E159" s="91"/>
      <c r="F159" s="46">
        <v>20</v>
      </c>
      <c r="G159" s="63">
        <f>'3.1'!$D$41+'3.1'!$D$51</f>
        <v>0</v>
      </c>
      <c r="H159" s="63">
        <f>'3.1'!$E$41+'3.1'!$E$51</f>
        <v>3785000</v>
      </c>
      <c r="I159" s="63">
        <f>G159+H159</f>
        <v>3785000</v>
      </c>
      <c r="K159" s="43"/>
      <c r="L159" s="43"/>
      <c r="M159" s="43"/>
      <c r="N159" s="43"/>
    </row>
    <row r="160" spans="1:14" s="9" customFormat="1" ht="16.5" customHeight="1">
      <c r="A160" s="122"/>
      <c r="B160" s="122"/>
      <c r="C160" s="98"/>
      <c r="D160" s="72"/>
      <c r="E160" s="91"/>
      <c r="F160" s="46">
        <v>30</v>
      </c>
      <c r="G160" s="63">
        <f>'3.1'!$D$42+'3.1'!$D$52</f>
        <v>0</v>
      </c>
      <c r="H160" s="63">
        <f>'3.1'!$E$42+'3.1'!$E$52</f>
        <v>0</v>
      </c>
      <c r="I160" s="63">
        <f>G160+H160</f>
        <v>0</v>
      </c>
      <c r="K160" s="43"/>
      <c r="L160" s="43"/>
      <c r="M160" s="43"/>
      <c r="N160" s="43"/>
    </row>
    <row r="161" spans="1:14" s="9" customFormat="1" ht="16.5" customHeight="1">
      <c r="A161" s="122"/>
      <c r="B161" s="122"/>
      <c r="C161" s="98"/>
      <c r="D161" s="72"/>
      <c r="E161" s="91"/>
      <c r="F161" s="46">
        <v>40</v>
      </c>
      <c r="G161" s="63">
        <f>SUM('3.1'!$D$43:$D$45)+SUM('3.1'!$D$53:$D$55)</f>
        <v>0</v>
      </c>
      <c r="H161" s="63">
        <f>SUM('3.1'!$E$43:$E$45)+SUM('3.1'!$E$53:$E$55)</f>
        <v>0</v>
      </c>
      <c r="I161" s="63">
        <f>G161+H161</f>
        <v>0</v>
      </c>
      <c r="J161" s="74"/>
      <c r="K161" s="43"/>
      <c r="L161" s="43"/>
      <c r="M161" s="43"/>
      <c r="N161" s="43"/>
    </row>
    <row r="162" spans="1:14" s="9" customFormat="1" ht="16.5" customHeight="1">
      <c r="A162" s="122"/>
      <c r="B162" s="122"/>
      <c r="C162" s="98"/>
      <c r="D162" s="73"/>
      <c r="E162" s="92"/>
      <c r="F162" s="46">
        <v>50</v>
      </c>
      <c r="G162" s="63">
        <f>'3.1'!$D$46+'3.1'!$D$56</f>
        <v>0</v>
      </c>
      <c r="H162" s="63">
        <f>'3.1'!$E$46+'3.1'!$E$56</f>
        <v>5000</v>
      </c>
      <c r="I162" s="63">
        <f>G162+H162</f>
        <v>5000</v>
      </c>
      <c r="K162" s="43"/>
      <c r="L162" s="43"/>
      <c r="M162" s="43"/>
      <c r="N162" s="43"/>
    </row>
    <row r="163" spans="1:14" s="9" customFormat="1" ht="12.75" customHeight="1">
      <c r="A163" s="122"/>
      <c r="B163" s="122"/>
      <c r="C163" s="98"/>
      <c r="D163" s="93" t="s">
        <v>25</v>
      </c>
      <c r="E163" s="94"/>
      <c r="F163" s="47"/>
      <c r="G163" s="64">
        <f>SUM(G158:G162)</f>
        <v>0</v>
      </c>
      <c r="H163" s="64">
        <f>SUM(H158:H162)</f>
        <v>3790000</v>
      </c>
      <c r="I163" s="64">
        <f>SUM(I158:I162)</f>
        <v>3790000</v>
      </c>
      <c r="K163" s="43"/>
      <c r="L163" s="43"/>
      <c r="M163" s="43"/>
      <c r="N163" s="43"/>
    </row>
    <row r="164" spans="1:14" s="49" customFormat="1" ht="12.75" customHeight="1">
      <c r="A164" s="122"/>
      <c r="B164" s="122"/>
      <c r="C164" s="82" t="s">
        <v>122</v>
      </c>
      <c r="D164" s="82"/>
      <c r="E164" s="83"/>
      <c r="F164" s="48"/>
      <c r="G164" s="65">
        <f>G157+G163</f>
        <v>0</v>
      </c>
      <c r="H164" s="65">
        <f>H157+H163</f>
        <v>3795000</v>
      </c>
      <c r="I164" s="65">
        <f>I157+I163</f>
        <v>3795000</v>
      </c>
      <c r="K164" s="50"/>
      <c r="L164" s="50"/>
      <c r="M164" s="50"/>
      <c r="N164" s="50"/>
    </row>
    <row r="165" spans="1:9" s="50" customFormat="1" ht="12.75" customHeight="1" thickBot="1">
      <c r="A165" s="113" t="s">
        <v>143</v>
      </c>
      <c r="B165" s="114"/>
      <c r="C165" s="114"/>
      <c r="D165" s="114"/>
      <c r="E165" s="114"/>
      <c r="F165" s="52"/>
      <c r="G165" s="67">
        <f>G164</f>
        <v>0</v>
      </c>
      <c r="H165" s="67">
        <f>H164</f>
        <v>3795000</v>
      </c>
      <c r="I165" s="67">
        <f>I164</f>
        <v>3795000</v>
      </c>
    </row>
    <row r="166" spans="1:9" s="9" customFormat="1" ht="16.5" customHeight="1">
      <c r="A166" s="78" t="s">
        <v>294</v>
      </c>
      <c r="B166" s="80" t="s">
        <v>3</v>
      </c>
      <c r="C166" s="98" t="s">
        <v>295</v>
      </c>
      <c r="D166" s="72" t="s">
        <v>91</v>
      </c>
      <c r="E166" s="91" t="s">
        <v>119</v>
      </c>
      <c r="F166" s="26">
        <v>10</v>
      </c>
      <c r="G166" s="66">
        <f>SUM('4.1'!D11:D13)+SUM('4.1'!D21:D23)+SUM('4.1'!D31:D33)</f>
        <v>0</v>
      </c>
      <c r="H166" s="66">
        <f>SUM('4.1'!E11:E13)+SUM('4.1'!E21:E23)+SUM('4.1'!E31:E33)</f>
        <v>0</v>
      </c>
      <c r="I166" s="66">
        <f>G166+H166</f>
        <v>0</v>
      </c>
    </row>
    <row r="167" spans="1:9" s="9" customFormat="1" ht="16.5" customHeight="1">
      <c r="A167" s="79"/>
      <c r="B167" s="81"/>
      <c r="C167" s="98"/>
      <c r="D167" s="72"/>
      <c r="E167" s="91"/>
      <c r="F167" s="46">
        <v>20</v>
      </c>
      <c r="G167" s="63">
        <f>'4.1'!D14+'4.1'!D24+'4.1'!D34</f>
        <v>0</v>
      </c>
      <c r="H167" s="63">
        <f>'4.1'!E14+'4.1'!E24+'4.1'!E34</f>
        <v>20000</v>
      </c>
      <c r="I167" s="63">
        <f>G167+H167</f>
        <v>20000</v>
      </c>
    </row>
    <row r="168" spans="1:9" s="9" customFormat="1" ht="16.5" customHeight="1">
      <c r="A168" s="79"/>
      <c r="B168" s="81"/>
      <c r="C168" s="98"/>
      <c r="D168" s="72"/>
      <c r="E168" s="91"/>
      <c r="F168" s="46">
        <v>30</v>
      </c>
      <c r="G168" s="63">
        <f>'4.1'!D15+'4.1'!D25+'4.1'!D35</f>
        <v>0</v>
      </c>
      <c r="H168" s="63">
        <f>'4.1'!E15+'4.1'!E25+'4.1'!E35</f>
        <v>0</v>
      </c>
      <c r="I168" s="63">
        <f>G168+H168</f>
        <v>0</v>
      </c>
    </row>
    <row r="169" spans="1:9" s="9" customFormat="1" ht="16.5" customHeight="1">
      <c r="A169" s="79"/>
      <c r="B169" s="81"/>
      <c r="C169" s="98"/>
      <c r="D169" s="72"/>
      <c r="E169" s="91"/>
      <c r="F169" s="46">
        <v>40</v>
      </c>
      <c r="G169" s="63">
        <f>SUM('4.1'!D16:D18)+SUM('4.1'!D26:D28)+SUM('4.1'!D36:D38)</f>
        <v>0</v>
      </c>
      <c r="H169" s="63">
        <f>SUM('4.1'!E16:E18)+SUM('4.1'!E26:E28)+SUM('4.1'!E36:E38)</f>
        <v>201534</v>
      </c>
      <c r="I169" s="63">
        <f>G169+H169</f>
        <v>201534</v>
      </c>
    </row>
    <row r="170" spans="1:9" s="9" customFormat="1" ht="16.5" customHeight="1">
      <c r="A170" s="79"/>
      <c r="B170" s="81"/>
      <c r="C170" s="98"/>
      <c r="D170" s="73"/>
      <c r="E170" s="92"/>
      <c r="F170" s="46">
        <v>50</v>
      </c>
      <c r="G170" s="63">
        <f>'4.1'!D19+'4.1'!D29+'4.1'!D39</f>
        <v>0</v>
      </c>
      <c r="H170" s="63">
        <f>'4.1'!E19+'4.1'!E29+'4.1'!E39</f>
        <v>7000</v>
      </c>
      <c r="I170" s="63">
        <f>G170+H170</f>
        <v>7000</v>
      </c>
    </row>
    <row r="171" spans="1:9" s="9" customFormat="1" ht="12.75" customHeight="1">
      <c r="A171" s="79"/>
      <c r="B171" s="81"/>
      <c r="C171" s="98"/>
      <c r="D171" s="93" t="s">
        <v>236</v>
      </c>
      <c r="E171" s="94"/>
      <c r="F171" s="47"/>
      <c r="G171" s="64">
        <f>SUM(G166:G170)</f>
        <v>0</v>
      </c>
      <c r="H171" s="64">
        <f>SUM(H166:H170)</f>
        <v>228534</v>
      </c>
      <c r="I171" s="64">
        <f>SUM(I166:I170)</f>
        <v>228534</v>
      </c>
    </row>
    <row r="172" spans="1:14" s="9" customFormat="1" ht="16.5" customHeight="1">
      <c r="A172" s="79"/>
      <c r="B172" s="81"/>
      <c r="C172" s="98"/>
      <c r="D172" s="89" t="s">
        <v>92</v>
      </c>
      <c r="E172" s="90" t="s">
        <v>141</v>
      </c>
      <c r="F172" s="46">
        <v>10</v>
      </c>
      <c r="G172" s="63">
        <f>SUM('4.1'!D48:D50)+SUM('4.1'!D58:D60)+SUM('4.1'!D68:D70)</f>
        <v>0</v>
      </c>
      <c r="H172" s="63">
        <f>SUM('4.1'!E48:E50)+SUM('4.1'!E58:E60)+SUM('4.1'!E68:E70)</f>
        <v>0</v>
      </c>
      <c r="I172" s="63">
        <f>G172+H172</f>
        <v>0</v>
      </c>
      <c r="K172" s="43"/>
      <c r="L172" s="43"/>
      <c r="M172" s="43"/>
      <c r="N172" s="43"/>
    </row>
    <row r="173" spans="1:14" s="9" customFormat="1" ht="16.5" customHeight="1">
      <c r="A173" s="79"/>
      <c r="B173" s="81"/>
      <c r="C173" s="98"/>
      <c r="D173" s="72"/>
      <c r="E173" s="91"/>
      <c r="F173" s="46">
        <v>20</v>
      </c>
      <c r="G173" s="63">
        <f>'4.1'!D51+'4.1'!D61+'4.1'!D71</f>
        <v>0</v>
      </c>
      <c r="H173" s="63">
        <f>'4.1'!E51+'4.1'!E61+'4.1'!E71</f>
        <v>0</v>
      </c>
      <c r="I173" s="63">
        <f>G173+H173</f>
        <v>0</v>
      </c>
      <c r="K173" s="43"/>
      <c r="L173" s="43"/>
      <c r="M173" s="43"/>
      <c r="N173" s="43"/>
    </row>
    <row r="174" spans="1:14" s="9" customFormat="1" ht="16.5" customHeight="1">
      <c r="A174" s="79"/>
      <c r="B174" s="81"/>
      <c r="C174" s="98"/>
      <c r="D174" s="72"/>
      <c r="E174" s="91"/>
      <c r="F174" s="46">
        <v>30</v>
      </c>
      <c r="G174" s="63">
        <f>'4.1'!D52+'4.1'!D62+'4.1'!D72</f>
        <v>0</v>
      </c>
      <c r="H174" s="63">
        <f>'4.1'!E52+'4.1'!E62+'4.1'!E72</f>
        <v>0</v>
      </c>
      <c r="I174" s="63">
        <f>G174+H174</f>
        <v>0</v>
      </c>
      <c r="K174" s="43"/>
      <c r="L174" s="43"/>
      <c r="M174" s="43"/>
      <c r="N174" s="43"/>
    </row>
    <row r="175" spans="1:14" s="9" customFormat="1" ht="16.5" customHeight="1">
      <c r="A175" s="79"/>
      <c r="B175" s="81"/>
      <c r="C175" s="98"/>
      <c r="D175" s="72"/>
      <c r="E175" s="91"/>
      <c r="F175" s="46">
        <v>40</v>
      </c>
      <c r="G175" s="63">
        <f>SUM('4.1'!D53:D55)+SUM('4.1'!D63:D65)+SUM('4.1'!D73:D75)</f>
        <v>0</v>
      </c>
      <c r="H175" s="63">
        <f>SUM('4.1'!E53:E55)+SUM('4.1'!E63:E65)+SUM('4.1'!E73:E75)</f>
        <v>72000</v>
      </c>
      <c r="I175" s="63">
        <f>G175+H175</f>
        <v>72000</v>
      </c>
      <c r="K175" s="43"/>
      <c r="L175" s="43"/>
      <c r="M175" s="43"/>
      <c r="N175" s="43"/>
    </row>
    <row r="176" spans="1:14" s="9" customFormat="1" ht="16.5" customHeight="1">
      <c r="A176" s="79"/>
      <c r="B176" s="81"/>
      <c r="C176" s="98"/>
      <c r="D176" s="73"/>
      <c r="E176" s="92"/>
      <c r="F176" s="46">
        <v>50</v>
      </c>
      <c r="G176" s="63">
        <f>'4.1'!D56+'4.1'!D66+'4.1'!D76</f>
        <v>0</v>
      </c>
      <c r="H176" s="63">
        <f>'4.1'!E56+'4.1'!E66+'4.1'!E76</f>
        <v>10000</v>
      </c>
      <c r="I176" s="63">
        <f>G176+H176</f>
        <v>10000</v>
      </c>
      <c r="K176" s="43"/>
      <c r="L176" s="43"/>
      <c r="M176" s="43"/>
      <c r="N176" s="43"/>
    </row>
    <row r="177" spans="1:14" s="9" customFormat="1" ht="12.75" customHeight="1">
      <c r="A177" s="79"/>
      <c r="B177" s="81"/>
      <c r="C177" s="98"/>
      <c r="D177" s="93" t="s">
        <v>237</v>
      </c>
      <c r="E177" s="94"/>
      <c r="F177" s="47"/>
      <c r="G177" s="64">
        <f>SUM(G172:G176)</f>
        <v>0</v>
      </c>
      <c r="H177" s="64">
        <f>SUM(H172:H176)</f>
        <v>82000</v>
      </c>
      <c r="I177" s="64">
        <f>SUM(I172:I176)</f>
        <v>82000</v>
      </c>
      <c r="K177" s="43"/>
      <c r="L177" s="43"/>
      <c r="M177" s="43"/>
      <c r="N177" s="43"/>
    </row>
    <row r="178" spans="1:14" s="49" customFormat="1" ht="12.75" customHeight="1">
      <c r="A178" s="79"/>
      <c r="B178" s="81"/>
      <c r="C178" s="95" t="s">
        <v>238</v>
      </c>
      <c r="D178" s="82"/>
      <c r="E178" s="83"/>
      <c r="F178" s="48"/>
      <c r="G178" s="65">
        <f>G171+G177</f>
        <v>0</v>
      </c>
      <c r="H178" s="65">
        <f>H171+H177</f>
        <v>310534</v>
      </c>
      <c r="I178" s="65">
        <f>I171+I177</f>
        <v>310534</v>
      </c>
      <c r="K178" s="50"/>
      <c r="L178" s="50"/>
      <c r="M178" s="50"/>
      <c r="N178" s="50"/>
    </row>
    <row r="179" spans="1:9" s="9" customFormat="1" ht="16.5" customHeight="1">
      <c r="A179" s="79"/>
      <c r="B179" s="81"/>
      <c r="C179" s="99" t="s">
        <v>325</v>
      </c>
      <c r="D179" s="104" t="s">
        <v>93</v>
      </c>
      <c r="E179" s="90" t="s">
        <v>119</v>
      </c>
      <c r="F179" s="46">
        <v>10</v>
      </c>
      <c r="G179" s="63">
        <f>SUM('4.2'!D11:D13)+SUM('4.2'!D21:D23)+SUM('4.2'!D31:D33)</f>
        <v>0</v>
      </c>
      <c r="H179" s="63">
        <f>SUM('4.2'!E11:E13)+SUM('4.2'!E21:E23)+SUM('4.2'!E31:E33)</f>
        <v>85500</v>
      </c>
      <c r="I179" s="63">
        <f>G179+H179</f>
        <v>85500</v>
      </c>
    </row>
    <row r="180" spans="1:9" s="9" customFormat="1" ht="16.5" customHeight="1">
      <c r="A180" s="79"/>
      <c r="B180" s="81"/>
      <c r="C180" s="98"/>
      <c r="D180" s="105"/>
      <c r="E180" s="91"/>
      <c r="F180" s="46">
        <v>20</v>
      </c>
      <c r="G180" s="63">
        <f>'4.2'!D14+'4.2'!D24+'4.2'!D34</f>
        <v>0</v>
      </c>
      <c r="H180" s="63">
        <f>'4.2'!E14+'4.2'!E24+'4.2'!E34</f>
        <v>10000</v>
      </c>
      <c r="I180" s="63">
        <f>G180+H180</f>
        <v>10000</v>
      </c>
    </row>
    <row r="181" spans="1:9" s="9" customFormat="1" ht="16.5" customHeight="1">
      <c r="A181" s="79"/>
      <c r="B181" s="81"/>
      <c r="C181" s="98"/>
      <c r="D181" s="105"/>
      <c r="E181" s="91"/>
      <c r="F181" s="46">
        <v>30</v>
      </c>
      <c r="G181" s="63">
        <f>'4.2'!D15+'4.2'!D25+'4.2'!D35</f>
        <v>0</v>
      </c>
      <c r="H181" s="63">
        <f>'4.2'!E15+'4.2'!E25+'4.2'!E35</f>
        <v>0</v>
      </c>
      <c r="I181" s="63">
        <f>G181+H181</f>
        <v>0</v>
      </c>
    </row>
    <row r="182" spans="1:9" s="9" customFormat="1" ht="16.5" customHeight="1">
      <c r="A182" s="79"/>
      <c r="B182" s="81"/>
      <c r="C182" s="98"/>
      <c r="D182" s="105"/>
      <c r="E182" s="91"/>
      <c r="F182" s="46">
        <v>40</v>
      </c>
      <c r="G182" s="63">
        <f>SUM('4.2'!D16:D18)+SUM('4.2'!D26:D28)+SUM('4.2'!D36:D38)</f>
        <v>0</v>
      </c>
      <c r="H182" s="63">
        <f>SUM('4.2'!E16:E18)+SUM('4.2'!E26:E28)+SUM('4.2'!E36:E38)</f>
        <v>0</v>
      </c>
      <c r="I182" s="63">
        <f>G182+H182</f>
        <v>0</v>
      </c>
    </row>
    <row r="183" spans="1:9" s="9" customFormat="1" ht="16.5" customHeight="1">
      <c r="A183" s="79"/>
      <c r="B183" s="81"/>
      <c r="C183" s="98"/>
      <c r="D183" s="106"/>
      <c r="E183" s="92"/>
      <c r="F183" s="46">
        <v>50</v>
      </c>
      <c r="G183" s="63">
        <f>'4.2'!D19+'4.2'!D29+'4.2'!D39</f>
        <v>0</v>
      </c>
      <c r="H183" s="63">
        <f>'4.2'!E19+'4.2'!E29+'4.2'!E39</f>
        <v>10000</v>
      </c>
      <c r="I183" s="63">
        <f>G183+H183</f>
        <v>10000</v>
      </c>
    </row>
    <row r="184" spans="1:9" s="9" customFormat="1" ht="12.75" customHeight="1">
      <c r="A184" s="79"/>
      <c r="B184" s="81"/>
      <c r="C184" s="98"/>
      <c r="D184" s="93" t="s">
        <v>298</v>
      </c>
      <c r="E184" s="94"/>
      <c r="F184" s="47"/>
      <c r="G184" s="64">
        <f>SUM(G179:G183)</f>
        <v>0</v>
      </c>
      <c r="H184" s="64">
        <f>SUM(H179:H183)</f>
        <v>105500</v>
      </c>
      <c r="I184" s="64">
        <f>SUM(I179:I183)</f>
        <v>105500</v>
      </c>
    </row>
    <row r="185" spans="1:14" s="9" customFormat="1" ht="16.5" customHeight="1">
      <c r="A185" s="79"/>
      <c r="B185" s="81"/>
      <c r="C185" s="98"/>
      <c r="D185" s="104" t="s">
        <v>94</v>
      </c>
      <c r="E185" s="90" t="s">
        <v>141</v>
      </c>
      <c r="F185" s="46">
        <v>10</v>
      </c>
      <c r="G185" s="63">
        <f>SUM('4.2'!D48:D50)+SUM('4.2'!D58:D60)+SUM('4.2'!D68:D70)</f>
        <v>0</v>
      </c>
      <c r="H185" s="63">
        <f>SUM('4.2'!E48:E50)+SUM('4.2'!E58:E60)+SUM('4.2'!E68:E70)</f>
        <v>165600</v>
      </c>
      <c r="I185" s="63">
        <f>G185+H185</f>
        <v>165600</v>
      </c>
      <c r="K185" s="43"/>
      <c r="L185" s="43"/>
      <c r="M185" s="43"/>
      <c r="N185" s="43"/>
    </row>
    <row r="186" spans="1:14" s="9" customFormat="1" ht="16.5" customHeight="1">
      <c r="A186" s="79"/>
      <c r="B186" s="81"/>
      <c r="C186" s="98"/>
      <c r="D186" s="105"/>
      <c r="E186" s="91"/>
      <c r="F186" s="46">
        <v>20</v>
      </c>
      <c r="G186" s="63">
        <f>'4.2'!D51+'4.2'!D61+'4.2'!D71</f>
        <v>0</v>
      </c>
      <c r="H186" s="63">
        <f>'4.2'!E51+'4.2'!E61+'4.2'!E71</f>
        <v>12000</v>
      </c>
      <c r="I186" s="63">
        <f>G186+H186</f>
        <v>12000</v>
      </c>
      <c r="K186" s="43"/>
      <c r="L186" s="43"/>
      <c r="M186" s="43"/>
      <c r="N186" s="43"/>
    </row>
    <row r="187" spans="1:14" s="9" customFormat="1" ht="16.5" customHeight="1">
      <c r="A187" s="79"/>
      <c r="B187" s="81"/>
      <c r="C187" s="98"/>
      <c r="D187" s="105"/>
      <c r="E187" s="91"/>
      <c r="F187" s="46">
        <v>30</v>
      </c>
      <c r="G187" s="63">
        <f>'4.2'!D52+'4.2'!D62+'4.2'!D72</f>
        <v>0</v>
      </c>
      <c r="H187" s="63">
        <f>'4.2'!E52+'4.2'!E62+'4.2'!E72</f>
        <v>0</v>
      </c>
      <c r="I187" s="63">
        <f>G187+H187</f>
        <v>0</v>
      </c>
      <c r="K187" s="43"/>
      <c r="L187" s="43"/>
      <c r="M187" s="43"/>
      <c r="N187" s="43"/>
    </row>
    <row r="188" spans="1:14" s="9" customFormat="1" ht="16.5" customHeight="1">
      <c r="A188" s="79"/>
      <c r="B188" s="81"/>
      <c r="C188" s="98"/>
      <c r="D188" s="105"/>
      <c r="E188" s="91"/>
      <c r="F188" s="46">
        <v>40</v>
      </c>
      <c r="G188" s="63">
        <f>SUM('4.2'!D53:D55)+SUM('4.2'!D63:D65)+SUM('4.2'!D73:D75)</f>
        <v>0</v>
      </c>
      <c r="H188" s="63">
        <f>SUM('4.2'!E53:E55)+SUM('4.2'!E63:E65)+SUM('4.2'!E73:E75)</f>
        <v>0</v>
      </c>
      <c r="I188" s="63">
        <f>G188+H188</f>
        <v>0</v>
      </c>
      <c r="K188" s="43"/>
      <c r="L188" s="43"/>
      <c r="M188" s="43"/>
      <c r="N188" s="43"/>
    </row>
    <row r="189" spans="1:14" s="9" customFormat="1" ht="16.5" customHeight="1">
      <c r="A189" s="79"/>
      <c r="B189" s="81"/>
      <c r="C189" s="98"/>
      <c r="D189" s="106"/>
      <c r="E189" s="92"/>
      <c r="F189" s="46">
        <v>50</v>
      </c>
      <c r="G189" s="63">
        <f>'4.2'!D56+'4.2'!D66+'4.2'!D76</f>
        <v>0</v>
      </c>
      <c r="H189" s="63">
        <f>'4.2'!E56+'4.2'!E66+'4.2'!E76</f>
        <v>11116.5</v>
      </c>
      <c r="I189" s="63">
        <f>G189+H189</f>
        <v>11116.5</v>
      </c>
      <c r="K189" s="43"/>
      <c r="L189" s="43"/>
      <c r="M189" s="43"/>
      <c r="N189" s="43"/>
    </row>
    <row r="190" spans="1:14" s="9" customFormat="1" ht="12.75" customHeight="1">
      <c r="A190" s="79"/>
      <c r="B190" s="81"/>
      <c r="C190" s="98"/>
      <c r="D190" s="93" t="s">
        <v>297</v>
      </c>
      <c r="E190" s="94"/>
      <c r="F190" s="47"/>
      <c r="G190" s="64">
        <f>SUM(G185:G189)</f>
        <v>0</v>
      </c>
      <c r="H190" s="64">
        <f>SUM(H185:H189)</f>
        <v>188716.5</v>
      </c>
      <c r="I190" s="64">
        <f>SUM(I185:I189)</f>
        <v>188716.5</v>
      </c>
      <c r="K190" s="43"/>
      <c r="L190" s="43"/>
      <c r="M190" s="43"/>
      <c r="N190" s="43"/>
    </row>
    <row r="191" spans="1:14" s="49" customFormat="1" ht="12.75" customHeight="1">
      <c r="A191" s="79"/>
      <c r="B191" s="81"/>
      <c r="C191" s="82" t="s">
        <v>296</v>
      </c>
      <c r="D191" s="82"/>
      <c r="E191" s="83"/>
      <c r="F191" s="48"/>
      <c r="G191" s="65">
        <f>G184+G190</f>
        <v>0</v>
      </c>
      <c r="H191" s="65">
        <f>H184+H190</f>
        <v>294216.5</v>
      </c>
      <c r="I191" s="65">
        <f>I184+I190</f>
        <v>294216.5</v>
      </c>
      <c r="K191" s="50"/>
      <c r="L191" s="50"/>
      <c r="M191" s="50"/>
      <c r="N191" s="50"/>
    </row>
    <row r="192" spans="1:9" s="50" customFormat="1" ht="12.75" customHeight="1" thickBot="1">
      <c r="A192" s="113" t="s">
        <v>239</v>
      </c>
      <c r="B192" s="114"/>
      <c r="C192" s="114"/>
      <c r="D192" s="114"/>
      <c r="E192" s="114"/>
      <c r="F192" s="52"/>
      <c r="G192" s="67">
        <f>G178+G191</f>
        <v>0</v>
      </c>
      <c r="H192" s="67">
        <f>H178+H191</f>
        <v>604750.5</v>
      </c>
      <c r="I192" s="67">
        <f>I178+I191</f>
        <v>604750.5</v>
      </c>
    </row>
    <row r="193" spans="1:9" s="9" customFormat="1" ht="16.5" customHeight="1">
      <c r="A193" s="85" t="s">
        <v>299</v>
      </c>
      <c r="B193" s="97" t="s">
        <v>2</v>
      </c>
      <c r="C193" s="98" t="s">
        <v>307</v>
      </c>
      <c r="D193" s="72" t="s">
        <v>0</v>
      </c>
      <c r="E193" s="91" t="s">
        <v>119</v>
      </c>
      <c r="F193" s="26">
        <v>10</v>
      </c>
      <c r="G193" s="66">
        <f>SUM('5.1'!$D$11:$D$13)+SUM('5.1'!$D$21:$D$23)</f>
        <v>0</v>
      </c>
      <c r="H193" s="66">
        <f>SUM('5.1'!$E$11:$E$13)+SUM('5.1'!$E$21:$E$23)</f>
        <v>0</v>
      </c>
      <c r="I193" s="66">
        <f>G193+H193</f>
        <v>0</v>
      </c>
    </row>
    <row r="194" spans="1:9" s="9" customFormat="1" ht="16.5" customHeight="1">
      <c r="A194" s="85"/>
      <c r="B194" s="97"/>
      <c r="C194" s="98"/>
      <c r="D194" s="72"/>
      <c r="E194" s="91"/>
      <c r="F194" s="46">
        <v>20</v>
      </c>
      <c r="G194" s="63">
        <f>'5.1'!$D$14+'5.1'!$D$24</f>
        <v>0</v>
      </c>
      <c r="H194" s="63">
        <f>'5.1'!$E$14+'5.1'!$E$24</f>
        <v>0</v>
      </c>
      <c r="I194" s="63">
        <f>G194+H194</f>
        <v>0</v>
      </c>
    </row>
    <row r="195" spans="1:9" s="9" customFormat="1" ht="16.5" customHeight="1">
      <c r="A195" s="85"/>
      <c r="B195" s="97"/>
      <c r="C195" s="98"/>
      <c r="D195" s="72"/>
      <c r="E195" s="91"/>
      <c r="F195" s="46">
        <v>30</v>
      </c>
      <c r="G195" s="63">
        <f>'5.1'!$D$15+'5.1'!$D$25</f>
        <v>0</v>
      </c>
      <c r="H195" s="63">
        <f>'5.1'!$E$15+'5.1'!$E$25</f>
        <v>0</v>
      </c>
      <c r="I195" s="63">
        <f>G195+H195</f>
        <v>0</v>
      </c>
    </row>
    <row r="196" spans="1:9" s="9" customFormat="1" ht="16.5" customHeight="1">
      <c r="A196" s="85"/>
      <c r="B196" s="97"/>
      <c r="C196" s="98"/>
      <c r="D196" s="72"/>
      <c r="E196" s="91"/>
      <c r="F196" s="46">
        <v>40</v>
      </c>
      <c r="G196" s="63">
        <f>SUM('5.1'!$D$16:$D$18)+SUM('5.1'!$D$26:$D$28)</f>
        <v>0</v>
      </c>
      <c r="H196" s="63">
        <f>SUM('5.1'!$E$16:$E$18)+SUM('5.1'!$E$26:$E$28)</f>
        <v>0</v>
      </c>
      <c r="I196" s="63">
        <f>G196+H196</f>
        <v>0</v>
      </c>
    </row>
    <row r="197" spans="1:9" s="9" customFormat="1" ht="16.5" customHeight="1">
      <c r="A197" s="85"/>
      <c r="B197" s="97"/>
      <c r="C197" s="98"/>
      <c r="D197" s="73"/>
      <c r="E197" s="92"/>
      <c r="F197" s="46">
        <v>50</v>
      </c>
      <c r="G197" s="63">
        <f>'5.1'!$D$19+'5.1'!$D$29</f>
        <v>0</v>
      </c>
      <c r="H197" s="63">
        <f>'5.1'!$E$19+'5.1'!$E$29</f>
        <v>0</v>
      </c>
      <c r="I197" s="63">
        <f>G197+H197</f>
        <v>0</v>
      </c>
    </row>
    <row r="198" spans="1:9" s="9" customFormat="1" ht="12.75" customHeight="1">
      <c r="A198" s="85"/>
      <c r="B198" s="97"/>
      <c r="C198" s="98"/>
      <c r="D198" s="93" t="s">
        <v>303</v>
      </c>
      <c r="E198" s="94"/>
      <c r="F198" s="47"/>
      <c r="G198" s="64">
        <f>SUM(G193:G197)</f>
        <v>0</v>
      </c>
      <c r="H198" s="64">
        <f>SUM(H193:H197)</f>
        <v>0</v>
      </c>
      <c r="I198" s="64">
        <f>SUM(I193:I197)</f>
        <v>0</v>
      </c>
    </row>
    <row r="199" spans="1:14" s="9" customFormat="1" ht="16.5" customHeight="1">
      <c r="A199" s="85"/>
      <c r="B199" s="97"/>
      <c r="C199" s="98"/>
      <c r="D199" s="89" t="s">
        <v>1</v>
      </c>
      <c r="E199" s="90" t="s">
        <v>141</v>
      </c>
      <c r="F199" s="46">
        <v>10</v>
      </c>
      <c r="G199" s="63">
        <f>SUM('5.1'!$D$38:$D$40)+SUM('5.1'!$D$48:$D$50)</f>
        <v>0</v>
      </c>
      <c r="H199" s="63">
        <f>SUM('5.1'!$E$38:$E$40)+SUM('5.1'!$E$48:$E$50)</f>
        <v>10000</v>
      </c>
      <c r="I199" s="63">
        <f>G199+H199</f>
        <v>10000</v>
      </c>
      <c r="K199" s="43"/>
      <c r="L199" s="43"/>
      <c r="M199" s="43"/>
      <c r="N199" s="43"/>
    </row>
    <row r="200" spans="1:14" s="9" customFormat="1" ht="16.5" customHeight="1">
      <c r="A200" s="85"/>
      <c r="B200" s="97"/>
      <c r="C200" s="98"/>
      <c r="D200" s="72"/>
      <c r="E200" s="91"/>
      <c r="F200" s="46">
        <v>20</v>
      </c>
      <c r="G200" s="63">
        <f>'5.1'!$D$41+'5.1'!$D$51</f>
        <v>0</v>
      </c>
      <c r="H200" s="63">
        <f>'5.1'!$E$41+'5.1'!$E$51</f>
        <v>2500</v>
      </c>
      <c r="I200" s="63">
        <f>G200+H200</f>
        <v>2500</v>
      </c>
      <c r="K200" s="43"/>
      <c r="L200" s="43"/>
      <c r="M200" s="43"/>
      <c r="N200" s="43"/>
    </row>
    <row r="201" spans="1:14" s="9" customFormat="1" ht="16.5" customHeight="1">
      <c r="A201" s="85"/>
      <c r="B201" s="97"/>
      <c r="C201" s="98"/>
      <c r="D201" s="72"/>
      <c r="E201" s="91"/>
      <c r="F201" s="46">
        <v>30</v>
      </c>
      <c r="G201" s="63">
        <f>'5.1'!$D$42+'5.1'!$D$52</f>
        <v>0</v>
      </c>
      <c r="H201" s="63">
        <f>'5.1'!$E$42+'5.1'!$E$52</f>
        <v>0</v>
      </c>
      <c r="I201" s="63">
        <f>G201+H201</f>
        <v>0</v>
      </c>
      <c r="K201" s="43"/>
      <c r="L201" s="43"/>
      <c r="M201" s="43"/>
      <c r="N201" s="43"/>
    </row>
    <row r="202" spans="1:14" s="9" customFormat="1" ht="16.5" customHeight="1">
      <c r="A202" s="85"/>
      <c r="B202" s="97"/>
      <c r="C202" s="98"/>
      <c r="D202" s="72"/>
      <c r="E202" s="91"/>
      <c r="F202" s="46">
        <v>40</v>
      </c>
      <c r="G202" s="63">
        <f>SUM('5.1'!$D$43:$D$45)+SUM('5.1'!$D$53:$D$55)</f>
        <v>0</v>
      </c>
      <c r="H202" s="63">
        <f>SUM('5.1'!$E$43:$E$45)+SUM('5.1'!$E$53:$E$55)</f>
        <v>0</v>
      </c>
      <c r="I202" s="63">
        <f>G202+H202</f>
        <v>0</v>
      </c>
      <c r="K202" s="43"/>
      <c r="L202" s="43"/>
      <c r="M202" s="43"/>
      <c r="N202" s="43"/>
    </row>
    <row r="203" spans="1:14" s="9" customFormat="1" ht="16.5" customHeight="1">
      <c r="A203" s="85"/>
      <c r="B203" s="97"/>
      <c r="C203" s="98"/>
      <c r="D203" s="73"/>
      <c r="E203" s="92"/>
      <c r="F203" s="46">
        <v>50</v>
      </c>
      <c r="G203" s="63">
        <f>'5.1'!$D$46+'5.1'!$D$56</f>
        <v>0</v>
      </c>
      <c r="H203" s="63">
        <f>'5.1'!$E$46+'5.1'!$E$56</f>
        <v>0</v>
      </c>
      <c r="I203" s="63">
        <f>G203+H203</f>
        <v>0</v>
      </c>
      <c r="K203" s="43"/>
      <c r="L203" s="43"/>
      <c r="M203" s="43"/>
      <c r="N203" s="43"/>
    </row>
    <row r="204" spans="1:14" s="9" customFormat="1" ht="12.75" customHeight="1">
      <c r="A204" s="85"/>
      <c r="B204" s="97"/>
      <c r="C204" s="98"/>
      <c r="D204" s="93" t="s">
        <v>302</v>
      </c>
      <c r="E204" s="94"/>
      <c r="F204" s="47"/>
      <c r="G204" s="64">
        <f>SUM(G199:G203)</f>
        <v>0</v>
      </c>
      <c r="H204" s="64">
        <f>SUM(H199:H203)</f>
        <v>12500</v>
      </c>
      <c r="I204" s="64">
        <f>SUM(I199:I203)</f>
        <v>12500</v>
      </c>
      <c r="K204" s="43"/>
      <c r="L204" s="43"/>
      <c r="M204" s="43"/>
      <c r="N204" s="43"/>
    </row>
    <row r="205" spans="1:14" s="49" customFormat="1" ht="12.75" customHeight="1">
      <c r="A205" s="78"/>
      <c r="B205" s="80"/>
      <c r="C205" s="82" t="s">
        <v>301</v>
      </c>
      <c r="D205" s="82"/>
      <c r="E205" s="83"/>
      <c r="F205" s="48"/>
      <c r="G205" s="65">
        <f>G198+G204</f>
        <v>0</v>
      </c>
      <c r="H205" s="65">
        <f>H198+H204</f>
        <v>12500</v>
      </c>
      <c r="I205" s="65">
        <f>I198+I204</f>
        <v>12500</v>
      </c>
      <c r="K205" s="50"/>
      <c r="L205" s="50"/>
      <c r="M205" s="50"/>
      <c r="N205" s="50"/>
    </row>
    <row r="206" spans="1:9" s="50" customFormat="1" ht="13.5" thickBot="1">
      <c r="A206" s="113" t="s">
        <v>300</v>
      </c>
      <c r="B206" s="115"/>
      <c r="C206" s="114"/>
      <c r="D206" s="114"/>
      <c r="E206" s="114"/>
      <c r="F206" s="53"/>
      <c r="G206" s="67">
        <f>G205</f>
        <v>0</v>
      </c>
      <c r="H206" s="67">
        <f>H205</f>
        <v>12500</v>
      </c>
      <c r="I206" s="67">
        <f>I205</f>
        <v>12500</v>
      </c>
    </row>
    <row r="207" spans="1:9" s="50" customFormat="1" ht="25.5" customHeight="1" thickBot="1">
      <c r="A207" s="107" t="s">
        <v>139</v>
      </c>
      <c r="B207" s="108"/>
      <c r="C207" s="108"/>
      <c r="D207" s="108"/>
      <c r="E207" s="108"/>
      <c r="F207" s="109"/>
      <c r="G207" s="68">
        <f>G124+G151+G165+G192+G206</f>
        <v>0</v>
      </c>
      <c r="H207" s="68">
        <f>H124+H151+H165+H192+H206</f>
        <v>7606350.5</v>
      </c>
      <c r="I207" s="75">
        <f>I124+I151+I165+I192+I206</f>
        <v>7606350.5</v>
      </c>
    </row>
    <row r="208" spans="1:9" ht="25.5" customHeight="1" thickBot="1">
      <c r="A208" s="101" t="s">
        <v>177</v>
      </c>
      <c r="B208" s="102"/>
      <c r="C208" s="102"/>
      <c r="D208" s="102"/>
      <c r="E208" s="102"/>
      <c r="F208" s="103"/>
      <c r="G208" s="69"/>
      <c r="H208" s="69"/>
      <c r="I208" s="76">
        <f>I207*0.05</f>
        <v>380317.525</v>
      </c>
    </row>
    <row r="209" spans="1:9" s="50" customFormat="1" ht="25.5" customHeight="1" thickBot="1">
      <c r="A209" s="107" t="s">
        <v>124</v>
      </c>
      <c r="B209" s="108"/>
      <c r="C209" s="108"/>
      <c r="D209" s="108"/>
      <c r="E209" s="108"/>
      <c r="F209" s="109"/>
      <c r="G209" s="68"/>
      <c r="H209" s="68"/>
      <c r="I209" s="77">
        <f>I207+I208</f>
        <v>7986668.025</v>
      </c>
    </row>
    <row r="210" spans="1:9" ht="12.75">
      <c r="A210" s="43"/>
      <c r="B210" s="43"/>
      <c r="C210" s="43"/>
      <c r="D210" s="16"/>
      <c r="E210" s="16"/>
      <c r="F210" s="16"/>
      <c r="G210" s="54"/>
      <c r="H210" s="54"/>
      <c r="I210" s="54"/>
    </row>
    <row r="211" s="10" customFormat="1" ht="12.75"/>
    <row r="212" s="10" customFormat="1" ht="12.75"/>
    <row r="238" spans="7:9" ht="12.75">
      <c r="G238" s="10"/>
      <c r="H238" s="10"/>
      <c r="I238" s="10"/>
    </row>
    <row r="239" spans="7:9" ht="12.75">
      <c r="G239" s="10"/>
      <c r="H239" s="10"/>
      <c r="I239" s="10"/>
    </row>
  </sheetData>
  <mergeCells count="146">
    <mergeCell ref="C111:C122"/>
    <mergeCell ref="D111:D115"/>
    <mergeCell ref="E111:E115"/>
    <mergeCell ref="D116:E116"/>
    <mergeCell ref="D117:D121"/>
    <mergeCell ref="E117:E121"/>
    <mergeCell ref="D122:E122"/>
    <mergeCell ref="D158:D162"/>
    <mergeCell ref="E158:E162"/>
    <mergeCell ref="C98:C109"/>
    <mergeCell ref="D98:D102"/>
    <mergeCell ref="E98:E102"/>
    <mergeCell ref="D103:E103"/>
    <mergeCell ref="D104:D108"/>
    <mergeCell ref="E104:E108"/>
    <mergeCell ref="D109:E109"/>
    <mergeCell ref="C110:E110"/>
    <mergeCell ref="E144:E148"/>
    <mergeCell ref="A151:E151"/>
    <mergeCell ref="C164:E164"/>
    <mergeCell ref="A165:E165"/>
    <mergeCell ref="A152:A164"/>
    <mergeCell ref="B152:B164"/>
    <mergeCell ref="C152:C163"/>
    <mergeCell ref="D152:D156"/>
    <mergeCell ref="E152:E156"/>
    <mergeCell ref="D157:E157"/>
    <mergeCell ref="B125:B150"/>
    <mergeCell ref="A125:A150"/>
    <mergeCell ref="C125:C136"/>
    <mergeCell ref="D125:D129"/>
    <mergeCell ref="D136:E136"/>
    <mergeCell ref="C137:E137"/>
    <mergeCell ref="E125:E129"/>
    <mergeCell ref="D130:E130"/>
    <mergeCell ref="D131:D135"/>
    <mergeCell ref="E131:E135"/>
    <mergeCell ref="D193:D197"/>
    <mergeCell ref="E193:E197"/>
    <mergeCell ref="C138:C149"/>
    <mergeCell ref="D138:D142"/>
    <mergeCell ref="D149:E149"/>
    <mergeCell ref="C150:E150"/>
    <mergeCell ref="D163:E163"/>
    <mergeCell ref="E138:E142"/>
    <mergeCell ref="D143:E143"/>
    <mergeCell ref="D144:D148"/>
    <mergeCell ref="D64:E64"/>
    <mergeCell ref="D65:D69"/>
    <mergeCell ref="A192:E192"/>
    <mergeCell ref="A206:E206"/>
    <mergeCell ref="C191:E191"/>
    <mergeCell ref="C193:C204"/>
    <mergeCell ref="D204:E204"/>
    <mergeCell ref="C205:E205"/>
    <mergeCell ref="A193:A205"/>
    <mergeCell ref="B193:B205"/>
    <mergeCell ref="E52:E56"/>
    <mergeCell ref="D57:E57"/>
    <mergeCell ref="C58:E58"/>
    <mergeCell ref="E59:E63"/>
    <mergeCell ref="E39:E43"/>
    <mergeCell ref="D190:E190"/>
    <mergeCell ref="D70:E70"/>
    <mergeCell ref="C71:E71"/>
    <mergeCell ref="C46:C57"/>
    <mergeCell ref="D46:D50"/>
    <mergeCell ref="D51:E51"/>
    <mergeCell ref="D52:D56"/>
    <mergeCell ref="E46:E50"/>
    <mergeCell ref="A124:E124"/>
    <mergeCell ref="A209:F209"/>
    <mergeCell ref="A207:F207"/>
    <mergeCell ref="A1:I1"/>
    <mergeCell ref="A3:I3"/>
    <mergeCell ref="A4:I4"/>
    <mergeCell ref="D33:D37"/>
    <mergeCell ref="E33:E37"/>
    <mergeCell ref="C45:E45"/>
    <mergeCell ref="C179:C190"/>
    <mergeCell ref="D179:D183"/>
    <mergeCell ref="A2:I2"/>
    <mergeCell ref="A208:F208"/>
    <mergeCell ref="E179:E183"/>
    <mergeCell ref="D44:E44"/>
    <mergeCell ref="C33:C44"/>
    <mergeCell ref="D184:E184"/>
    <mergeCell ref="D185:D189"/>
    <mergeCell ref="E185:E189"/>
    <mergeCell ref="D38:E38"/>
    <mergeCell ref="D39:D43"/>
    <mergeCell ref="E65:E69"/>
    <mergeCell ref="C97:E97"/>
    <mergeCell ref="C72:C83"/>
    <mergeCell ref="D72:D76"/>
    <mergeCell ref="E72:E76"/>
    <mergeCell ref="D77:E77"/>
    <mergeCell ref="D78:D82"/>
    <mergeCell ref="E78:E82"/>
    <mergeCell ref="D83:E83"/>
    <mergeCell ref="C84:E84"/>
    <mergeCell ref="C32:E32"/>
    <mergeCell ref="C85:C96"/>
    <mergeCell ref="D85:D89"/>
    <mergeCell ref="E85:E89"/>
    <mergeCell ref="D90:E90"/>
    <mergeCell ref="D91:D95"/>
    <mergeCell ref="E91:E95"/>
    <mergeCell ref="D96:E96"/>
    <mergeCell ref="C59:C70"/>
    <mergeCell ref="D59:D63"/>
    <mergeCell ref="C19:E19"/>
    <mergeCell ref="C20:C31"/>
    <mergeCell ref="D20:D24"/>
    <mergeCell ref="E20:E24"/>
    <mergeCell ref="D25:E25"/>
    <mergeCell ref="D26:D30"/>
    <mergeCell ref="E26:E30"/>
    <mergeCell ref="D31:E31"/>
    <mergeCell ref="C7:C18"/>
    <mergeCell ref="D7:D11"/>
    <mergeCell ref="E7:E11"/>
    <mergeCell ref="D12:E12"/>
    <mergeCell ref="D13:D17"/>
    <mergeCell ref="E13:E17"/>
    <mergeCell ref="D18:E18"/>
    <mergeCell ref="D198:E198"/>
    <mergeCell ref="D199:D203"/>
    <mergeCell ref="E199:E203"/>
    <mergeCell ref="A7:A45"/>
    <mergeCell ref="B7:B45"/>
    <mergeCell ref="B46:B84"/>
    <mergeCell ref="A46:A84"/>
    <mergeCell ref="C166:C177"/>
    <mergeCell ref="D166:D170"/>
    <mergeCell ref="D171:E171"/>
    <mergeCell ref="A166:A191"/>
    <mergeCell ref="B166:B191"/>
    <mergeCell ref="C123:E123"/>
    <mergeCell ref="A85:A123"/>
    <mergeCell ref="B85:B123"/>
    <mergeCell ref="D172:D176"/>
    <mergeCell ref="E172:E176"/>
    <mergeCell ref="D177:E177"/>
    <mergeCell ref="E166:E170"/>
    <mergeCell ref="C178:E178"/>
  </mergeCells>
  <printOptions horizontalCentered="1"/>
  <pageMargins left="0.196850393700787" right="0.196850393700787" top="0.590551181102362" bottom="0.511811023622047" header="0.511811023622047" footer="0.511811023622047"/>
  <pageSetup firstPageNumber="13" useFirstPageNumber="1" horizontalDpi="300" verticalDpi="300" orientation="landscape" scale="63" r:id="rId1"/>
  <headerFooter alignWithMargins="0">
    <oddFooter>&amp;C&amp;P</oddFooter>
  </headerFooter>
  <rowBreaks count="4" manualBreakCount="4">
    <brk id="45" max="8" man="1"/>
    <brk id="84" max="8" man="1"/>
    <brk id="124" max="8" man="1"/>
    <brk id="165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78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5.00390625" style="3" customWidth="1"/>
    <col min="2" max="2" width="19.00390625" style="3" customWidth="1"/>
    <col min="3" max="3" width="15.7109375" style="3" customWidth="1"/>
    <col min="4" max="6" width="11.7109375" style="3" customWidth="1"/>
    <col min="7" max="17" width="6.421875" style="21" customWidth="1"/>
    <col min="18" max="18" width="6.8515625" style="21" customWidth="1"/>
    <col min="19" max="16384" width="9.140625" style="3" customWidth="1"/>
  </cols>
  <sheetData>
    <row r="1" spans="1:18" ht="38.25" customHeight="1">
      <c r="A1" s="110" t="s">
        <v>326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</row>
    <row r="2" spans="1:18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2" t="s">
        <v>179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25.5" customHeight="1">
      <c r="A5" s="128" t="s">
        <v>275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3:6" ht="12.75">
      <c r="C6" s="20"/>
      <c r="D6" s="20"/>
      <c r="E6" s="20"/>
      <c r="F6" s="20"/>
    </row>
    <row r="7" spans="1:18" ht="12.75">
      <c r="A7" s="129" t="s">
        <v>182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3:6" ht="12.75">
      <c r="C8" s="22"/>
      <c r="D8" s="20"/>
      <c r="E8" s="20"/>
      <c r="F8" s="20"/>
    </row>
    <row r="9" spans="1:18" ht="12.75">
      <c r="A9" s="89" t="s">
        <v>153</v>
      </c>
      <c r="B9" s="89" t="s">
        <v>154</v>
      </c>
      <c r="C9" s="89" t="s">
        <v>155</v>
      </c>
      <c r="D9" s="130" t="s">
        <v>156</v>
      </c>
      <c r="E9" s="131"/>
      <c r="F9" s="132"/>
      <c r="G9" s="133" t="s">
        <v>157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6.25" thickBot="1">
      <c r="A10" s="125"/>
      <c r="B10" s="125"/>
      <c r="C10" s="125"/>
      <c r="D10" s="23" t="s">
        <v>121</v>
      </c>
      <c r="E10" s="23" t="s">
        <v>138</v>
      </c>
      <c r="F10" s="23" t="s">
        <v>137</v>
      </c>
      <c r="G10" s="24" t="s">
        <v>158</v>
      </c>
      <c r="H10" s="24" t="s">
        <v>159</v>
      </c>
      <c r="I10" s="24" t="s">
        <v>160</v>
      </c>
      <c r="J10" s="25" t="s">
        <v>161</v>
      </c>
      <c r="K10" s="25" t="s">
        <v>162</v>
      </c>
      <c r="L10" s="25" t="s">
        <v>163</v>
      </c>
      <c r="M10" s="25" t="s">
        <v>164</v>
      </c>
      <c r="N10" s="25" t="s">
        <v>165</v>
      </c>
      <c r="O10" s="25" t="s">
        <v>166</v>
      </c>
      <c r="P10" s="25" t="s">
        <v>167</v>
      </c>
      <c r="Q10" s="25" t="s">
        <v>168</v>
      </c>
      <c r="R10" s="25" t="s">
        <v>169</v>
      </c>
    </row>
    <row r="11" spans="1:18" ht="12.75" customHeight="1" thickTop="1">
      <c r="A11" s="124" t="s">
        <v>280</v>
      </c>
      <c r="B11" s="126" t="s">
        <v>120</v>
      </c>
      <c r="C11" s="26" t="s">
        <v>106</v>
      </c>
      <c r="D11" s="27">
        <v>0</v>
      </c>
      <c r="E11" s="27">
        <v>0</v>
      </c>
      <c r="F11" s="28">
        <f aca="true" t="shared" si="0" ref="F11:F19">D11+E11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72"/>
      <c r="B12" s="91"/>
      <c r="C12" s="30" t="s">
        <v>145</v>
      </c>
      <c r="D12" s="27">
        <v>0</v>
      </c>
      <c r="E12" s="31">
        <v>0</v>
      </c>
      <c r="F12" s="28">
        <f t="shared" si="0"/>
        <v>0</v>
      </c>
      <c r="G12" s="32"/>
      <c r="H12" s="33"/>
      <c r="I12" s="33"/>
      <c r="J12" s="33"/>
      <c r="K12" s="33"/>
      <c r="L12" s="33"/>
      <c r="M12" s="33"/>
      <c r="N12" s="32"/>
      <c r="O12" s="55"/>
      <c r="P12" s="55"/>
      <c r="Q12" s="55"/>
      <c r="R12" s="55"/>
    </row>
    <row r="13" spans="1:18" ht="12.75">
      <c r="A13" s="72"/>
      <c r="B13" s="91"/>
      <c r="C13" s="30" t="s">
        <v>146</v>
      </c>
      <c r="D13" s="27">
        <v>0</v>
      </c>
      <c r="E13" s="31">
        <v>0</v>
      </c>
      <c r="F13" s="28">
        <f t="shared" si="0"/>
        <v>0</v>
      </c>
      <c r="G13" s="32"/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</row>
    <row r="14" spans="1:18" ht="12.75">
      <c r="A14" s="72"/>
      <c r="B14" s="91"/>
      <c r="C14" s="30" t="s">
        <v>147</v>
      </c>
      <c r="D14" s="27">
        <v>0</v>
      </c>
      <c r="E14" s="31">
        <v>2500</v>
      </c>
      <c r="F14" s="28">
        <f t="shared" si="0"/>
        <v>2500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>
      <c r="A15" s="72"/>
      <c r="B15" s="91"/>
      <c r="C15" s="30" t="s">
        <v>105</v>
      </c>
      <c r="D15" s="27">
        <v>0</v>
      </c>
      <c r="E15" s="31">
        <v>0</v>
      </c>
      <c r="F15" s="28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2.75">
      <c r="A16" s="72"/>
      <c r="B16" s="91"/>
      <c r="C16" s="30" t="s">
        <v>104</v>
      </c>
      <c r="D16" s="27">
        <v>0</v>
      </c>
      <c r="E16" s="31">
        <v>0</v>
      </c>
      <c r="F16" s="2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72"/>
      <c r="B17" s="91"/>
      <c r="C17" s="30" t="s">
        <v>148</v>
      </c>
      <c r="D17" s="27">
        <v>0</v>
      </c>
      <c r="E17" s="31">
        <v>0</v>
      </c>
      <c r="F17" s="28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2.75">
      <c r="A18" s="72"/>
      <c r="B18" s="91"/>
      <c r="C18" s="30" t="s">
        <v>103</v>
      </c>
      <c r="D18" s="27">
        <v>0</v>
      </c>
      <c r="E18" s="31">
        <v>0</v>
      </c>
      <c r="F18" s="28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72"/>
      <c r="B19" s="91"/>
      <c r="C19" s="30" t="s">
        <v>149</v>
      </c>
      <c r="D19" s="27">
        <v>0</v>
      </c>
      <c r="E19" s="31">
        <v>0</v>
      </c>
      <c r="F19" s="28">
        <f t="shared" si="0"/>
        <v>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3.5" thickBot="1">
      <c r="A20" s="125"/>
      <c r="B20" s="127"/>
      <c r="C20" s="34" t="s">
        <v>276</v>
      </c>
      <c r="D20" s="35">
        <f>SUM(D11:D19)</f>
        <v>0</v>
      </c>
      <c r="E20" s="35">
        <f>SUM(E11:E19)</f>
        <v>2500</v>
      </c>
      <c r="F20" s="35">
        <f>SUM(F11:F19)</f>
        <v>2500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 thickTop="1">
      <c r="A21" s="124" t="s">
        <v>310</v>
      </c>
      <c r="B21" s="126" t="s">
        <v>140</v>
      </c>
      <c r="C21" s="26" t="s">
        <v>106</v>
      </c>
      <c r="D21" s="27">
        <v>0</v>
      </c>
      <c r="E21" s="27">
        <v>0</v>
      </c>
      <c r="F21" s="28">
        <f aca="true" t="shared" si="1" ref="F21:F29">D21+E21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72"/>
      <c r="B22" s="91"/>
      <c r="C22" s="30" t="s">
        <v>145</v>
      </c>
      <c r="D22" s="27">
        <v>0</v>
      </c>
      <c r="E22" s="31">
        <v>0</v>
      </c>
      <c r="F22" s="28">
        <f t="shared" si="1"/>
        <v>0</v>
      </c>
      <c r="G22" s="33"/>
      <c r="H22" s="33"/>
      <c r="I22" s="33"/>
      <c r="J22" s="33"/>
      <c r="K22" s="33"/>
      <c r="L22" s="33"/>
      <c r="M22" s="33"/>
      <c r="N22" s="33"/>
      <c r="O22" s="55"/>
      <c r="P22" s="55"/>
      <c r="Q22" s="55"/>
      <c r="R22" s="55"/>
    </row>
    <row r="23" spans="1:18" ht="12.75">
      <c r="A23" s="72"/>
      <c r="B23" s="91"/>
      <c r="C23" s="30" t="s">
        <v>146</v>
      </c>
      <c r="D23" s="27">
        <v>0</v>
      </c>
      <c r="E23" s="31">
        <v>120000</v>
      </c>
      <c r="F23" s="28">
        <f t="shared" si="1"/>
        <v>120000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>
      <c r="A24" s="72"/>
      <c r="B24" s="91"/>
      <c r="C24" s="30" t="s">
        <v>147</v>
      </c>
      <c r="D24" s="27">
        <v>0</v>
      </c>
      <c r="E24" s="31">
        <v>0</v>
      </c>
      <c r="F24" s="28">
        <f t="shared" si="1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>
      <c r="A25" s="72"/>
      <c r="B25" s="91"/>
      <c r="C25" s="30" t="s">
        <v>105</v>
      </c>
      <c r="D25" s="27">
        <v>0</v>
      </c>
      <c r="E25" s="31">
        <v>0</v>
      </c>
      <c r="F25" s="28">
        <f t="shared" si="1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>
      <c r="A26" s="72"/>
      <c r="B26" s="91"/>
      <c r="C26" s="30" t="s">
        <v>104</v>
      </c>
      <c r="D26" s="27">
        <v>0</v>
      </c>
      <c r="E26" s="31">
        <v>0</v>
      </c>
      <c r="F26" s="28">
        <f t="shared" si="1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2.75">
      <c r="A27" s="72"/>
      <c r="B27" s="91"/>
      <c r="C27" s="30" t="s">
        <v>148</v>
      </c>
      <c r="D27" s="27">
        <v>0</v>
      </c>
      <c r="E27" s="31">
        <v>0</v>
      </c>
      <c r="F27" s="28">
        <f t="shared" si="1"/>
        <v>0</v>
      </c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</row>
    <row r="28" spans="1:18" ht="12.75">
      <c r="A28" s="72"/>
      <c r="B28" s="91"/>
      <c r="C28" s="30" t="s">
        <v>103</v>
      </c>
      <c r="D28" s="27">
        <v>0</v>
      </c>
      <c r="E28" s="31">
        <v>0</v>
      </c>
      <c r="F28" s="28">
        <f t="shared" si="1"/>
        <v>0</v>
      </c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3"/>
    </row>
    <row r="29" spans="1:18" ht="12.75">
      <c r="A29" s="72"/>
      <c r="B29" s="91"/>
      <c r="C29" s="30" t="s">
        <v>149</v>
      </c>
      <c r="D29" s="27">
        <v>0</v>
      </c>
      <c r="E29" s="31">
        <v>3000</v>
      </c>
      <c r="F29" s="28">
        <f t="shared" si="1"/>
        <v>3000</v>
      </c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3"/>
    </row>
    <row r="30" spans="1:18" ht="13.5" thickBot="1">
      <c r="A30" s="125"/>
      <c r="B30" s="127"/>
      <c r="C30" s="34" t="s">
        <v>277</v>
      </c>
      <c r="D30" s="35">
        <f>SUM(D21:D29)</f>
        <v>0</v>
      </c>
      <c r="E30" s="35">
        <f>SUM(E21:E29)</f>
        <v>123000</v>
      </c>
      <c r="F30" s="35">
        <f>SUM(F21:F29)</f>
        <v>123000</v>
      </c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3"/>
    </row>
    <row r="31" spans="1:18" ht="12.75" customHeight="1" thickTop="1">
      <c r="A31" s="124" t="s">
        <v>281</v>
      </c>
      <c r="B31" s="126" t="s">
        <v>110</v>
      </c>
      <c r="C31" s="26" t="s">
        <v>106</v>
      </c>
      <c r="D31" s="27">
        <v>0</v>
      </c>
      <c r="E31" s="27">
        <v>0</v>
      </c>
      <c r="F31" s="28">
        <f aca="true" t="shared" si="2" ref="F31:F39">D31+E31</f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2.75">
      <c r="A32" s="72"/>
      <c r="B32" s="91"/>
      <c r="C32" s="30" t="s">
        <v>145</v>
      </c>
      <c r="D32" s="27">
        <v>0</v>
      </c>
      <c r="E32" s="31">
        <f>15*5*180</f>
        <v>13500</v>
      </c>
      <c r="F32" s="28">
        <f t="shared" si="2"/>
        <v>13500</v>
      </c>
      <c r="G32" s="33"/>
      <c r="H32" s="33"/>
      <c r="I32" s="33"/>
      <c r="J32" s="33"/>
      <c r="K32" s="33"/>
      <c r="L32" s="33"/>
      <c r="M32" s="33"/>
      <c r="N32" s="33"/>
      <c r="O32" s="55"/>
      <c r="P32" s="55"/>
      <c r="Q32" s="55"/>
      <c r="R32" s="55"/>
    </row>
    <row r="33" spans="1:18" ht="12.75">
      <c r="A33" s="72"/>
      <c r="B33" s="91"/>
      <c r="C33" s="30" t="s">
        <v>146</v>
      </c>
      <c r="D33" s="27">
        <v>0</v>
      </c>
      <c r="E33" s="31">
        <v>0</v>
      </c>
      <c r="F33" s="28">
        <f t="shared" si="2"/>
        <v>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2.75">
      <c r="A34" s="72"/>
      <c r="B34" s="91"/>
      <c r="C34" s="30" t="s">
        <v>147</v>
      </c>
      <c r="D34" s="27">
        <v>0</v>
      </c>
      <c r="E34" s="31">
        <f>15*500</f>
        <v>7500</v>
      </c>
      <c r="F34" s="28">
        <f t="shared" si="2"/>
        <v>7500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2.75">
      <c r="A35" s="72"/>
      <c r="B35" s="91"/>
      <c r="C35" s="30" t="s">
        <v>105</v>
      </c>
      <c r="D35" s="27">
        <v>0</v>
      </c>
      <c r="E35" s="31">
        <v>0</v>
      </c>
      <c r="F35" s="28">
        <f t="shared" si="2"/>
        <v>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2.75">
      <c r="A36" s="72"/>
      <c r="B36" s="91"/>
      <c r="C36" s="30" t="s">
        <v>104</v>
      </c>
      <c r="D36" s="27">
        <v>0</v>
      </c>
      <c r="E36" s="31">
        <v>0</v>
      </c>
      <c r="F36" s="28">
        <f t="shared" si="2"/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2.75">
      <c r="A37" s="72"/>
      <c r="B37" s="91"/>
      <c r="C37" s="30" t="s">
        <v>148</v>
      </c>
      <c r="D37" s="27">
        <v>0</v>
      </c>
      <c r="E37" s="31">
        <v>0</v>
      </c>
      <c r="F37" s="28">
        <f t="shared" si="2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72"/>
      <c r="B38" s="91"/>
      <c r="C38" s="30" t="s">
        <v>103</v>
      </c>
      <c r="D38" s="27">
        <v>0</v>
      </c>
      <c r="E38" s="31">
        <v>0</v>
      </c>
      <c r="F38" s="28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72"/>
      <c r="B39" s="91"/>
      <c r="C39" s="30" t="s">
        <v>149</v>
      </c>
      <c r="D39" s="27">
        <v>0</v>
      </c>
      <c r="E39" s="31">
        <v>0</v>
      </c>
      <c r="F39" s="28">
        <f t="shared" si="2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3.5" thickBot="1">
      <c r="A40" s="125"/>
      <c r="B40" s="127"/>
      <c r="C40" s="34" t="s">
        <v>278</v>
      </c>
      <c r="D40" s="35">
        <f>SUM(D31:D39)</f>
        <v>0</v>
      </c>
      <c r="E40" s="35">
        <f>SUM(E31:E39)</f>
        <v>21000</v>
      </c>
      <c r="F40" s="35">
        <f>SUM(F31:F39)</f>
        <v>21000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4.25" thickBot="1" thickTop="1">
      <c r="A41" s="37" t="s">
        <v>279</v>
      </c>
      <c r="B41" s="38"/>
      <c r="C41" s="38"/>
      <c r="D41" s="39">
        <f>D20+D30+D40</f>
        <v>0</v>
      </c>
      <c r="E41" s="39">
        <f>E20+E30+E40</f>
        <v>146500</v>
      </c>
      <c r="F41" s="39">
        <f>F20+F30+F40</f>
        <v>146500</v>
      </c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</row>
    <row r="44" spans="1:18" ht="12.75">
      <c r="A44" s="129" t="s">
        <v>183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3:6" ht="12.75">
      <c r="C45" s="22"/>
      <c r="D45" s="20"/>
      <c r="E45" s="20"/>
      <c r="F45" s="20"/>
    </row>
    <row r="46" spans="1:18" ht="12.75">
      <c r="A46" s="89" t="s">
        <v>153</v>
      </c>
      <c r="B46" s="89" t="s">
        <v>154</v>
      </c>
      <c r="C46" s="89" t="s">
        <v>155</v>
      </c>
      <c r="D46" s="130" t="s">
        <v>156</v>
      </c>
      <c r="E46" s="131"/>
      <c r="F46" s="132"/>
      <c r="G46" s="133" t="s">
        <v>157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</row>
    <row r="47" spans="1:18" ht="26.25" thickBot="1">
      <c r="A47" s="125"/>
      <c r="B47" s="125"/>
      <c r="C47" s="125"/>
      <c r="D47" s="23" t="s">
        <v>121</v>
      </c>
      <c r="E47" s="23" t="s">
        <v>138</v>
      </c>
      <c r="F47" s="23" t="s">
        <v>137</v>
      </c>
      <c r="G47" s="24" t="s">
        <v>158</v>
      </c>
      <c r="H47" s="24" t="s">
        <v>159</v>
      </c>
      <c r="I47" s="24" t="s">
        <v>160</v>
      </c>
      <c r="J47" s="25" t="s">
        <v>161</v>
      </c>
      <c r="K47" s="25" t="s">
        <v>162</v>
      </c>
      <c r="L47" s="25" t="s">
        <v>163</v>
      </c>
      <c r="M47" s="25" t="s">
        <v>164</v>
      </c>
      <c r="N47" s="25" t="s">
        <v>165</v>
      </c>
      <c r="O47" s="25" t="s">
        <v>166</v>
      </c>
      <c r="P47" s="25" t="s">
        <v>167</v>
      </c>
      <c r="Q47" s="25" t="s">
        <v>168</v>
      </c>
      <c r="R47" s="25" t="s">
        <v>169</v>
      </c>
    </row>
    <row r="48" spans="1:18" ht="12.75" customHeight="1" thickTop="1">
      <c r="A48" s="124" t="s">
        <v>280</v>
      </c>
      <c r="B48" s="126" t="s">
        <v>120</v>
      </c>
      <c r="C48" s="26" t="s">
        <v>106</v>
      </c>
      <c r="D48" s="27">
        <v>0</v>
      </c>
      <c r="E48" s="27">
        <v>0</v>
      </c>
      <c r="F48" s="28">
        <f aca="true" t="shared" si="3" ref="F48:F56">D48+E48</f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72"/>
      <c r="B49" s="91"/>
      <c r="C49" s="30" t="s">
        <v>145</v>
      </c>
      <c r="D49" s="27">
        <v>0</v>
      </c>
      <c r="E49" s="31">
        <v>0</v>
      </c>
      <c r="F49" s="28">
        <f t="shared" si="3"/>
        <v>0</v>
      </c>
      <c r="G49" s="55"/>
      <c r="H49" s="55"/>
      <c r="I49" s="55"/>
      <c r="J49" s="55"/>
      <c r="K49" s="55"/>
      <c r="L49" s="55"/>
      <c r="M49" s="55"/>
      <c r="N49" s="55"/>
      <c r="O49" s="32"/>
      <c r="P49" s="32"/>
      <c r="Q49" s="32"/>
      <c r="R49" s="32"/>
    </row>
    <row r="50" spans="1:18" ht="12.75">
      <c r="A50" s="72"/>
      <c r="B50" s="91"/>
      <c r="C50" s="30" t="s">
        <v>146</v>
      </c>
      <c r="D50" s="27">
        <v>0</v>
      </c>
      <c r="E50" s="31">
        <v>0</v>
      </c>
      <c r="F50" s="28">
        <f t="shared" si="3"/>
        <v>0</v>
      </c>
      <c r="G50" s="33"/>
      <c r="H50" s="33"/>
      <c r="I50" s="33"/>
      <c r="J50" s="33"/>
      <c r="K50" s="33"/>
      <c r="L50" s="33"/>
      <c r="M50" s="33"/>
      <c r="N50" s="33"/>
      <c r="O50" s="32"/>
      <c r="P50" s="32"/>
      <c r="Q50" s="32"/>
      <c r="R50" s="32"/>
    </row>
    <row r="51" spans="1:18" ht="12.75">
      <c r="A51" s="72"/>
      <c r="B51" s="91"/>
      <c r="C51" s="30" t="s">
        <v>147</v>
      </c>
      <c r="D51" s="27">
        <v>0</v>
      </c>
      <c r="E51" s="31">
        <v>2500</v>
      </c>
      <c r="F51" s="28">
        <f t="shared" si="3"/>
        <v>2500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72"/>
      <c r="B52" s="91"/>
      <c r="C52" s="30" t="s">
        <v>105</v>
      </c>
      <c r="D52" s="27">
        <v>0</v>
      </c>
      <c r="E52" s="31">
        <v>0</v>
      </c>
      <c r="F52" s="28">
        <f t="shared" si="3"/>
        <v>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72"/>
      <c r="B53" s="91"/>
      <c r="C53" s="30" t="s">
        <v>104</v>
      </c>
      <c r="D53" s="27">
        <v>0</v>
      </c>
      <c r="E53" s="31">
        <v>0</v>
      </c>
      <c r="F53" s="28">
        <f t="shared" si="3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>
      <c r="A54" s="72"/>
      <c r="B54" s="91"/>
      <c r="C54" s="30" t="s">
        <v>148</v>
      </c>
      <c r="D54" s="27">
        <v>0</v>
      </c>
      <c r="E54" s="31">
        <v>0</v>
      </c>
      <c r="F54" s="28">
        <f t="shared" si="3"/>
        <v>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2.75">
      <c r="A55" s="72"/>
      <c r="B55" s="91"/>
      <c r="C55" s="30" t="s">
        <v>103</v>
      </c>
      <c r="D55" s="27">
        <v>0</v>
      </c>
      <c r="E55" s="31">
        <v>0</v>
      </c>
      <c r="F55" s="28">
        <f t="shared" si="3"/>
        <v>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>
      <c r="A56" s="72"/>
      <c r="B56" s="91"/>
      <c r="C56" s="30" t="s">
        <v>149</v>
      </c>
      <c r="D56" s="27">
        <v>0</v>
      </c>
      <c r="E56" s="31">
        <v>0</v>
      </c>
      <c r="F56" s="28">
        <f t="shared" si="3"/>
        <v>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3.5" thickBot="1">
      <c r="A57" s="125"/>
      <c r="B57" s="127"/>
      <c r="C57" s="34" t="s">
        <v>276</v>
      </c>
      <c r="D57" s="35">
        <f>SUM(D48:D56)</f>
        <v>0</v>
      </c>
      <c r="E57" s="35">
        <f>SUM(E48:E56)</f>
        <v>2500</v>
      </c>
      <c r="F57" s="35">
        <f>SUM(F48:F56)</f>
        <v>2500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2.75" customHeight="1" thickTop="1">
      <c r="A58" s="124" t="s">
        <v>310</v>
      </c>
      <c r="B58" s="126" t="s">
        <v>140</v>
      </c>
      <c r="C58" s="26" t="s">
        <v>106</v>
      </c>
      <c r="D58" s="27">
        <v>0</v>
      </c>
      <c r="E58" s="27">
        <v>0</v>
      </c>
      <c r="F58" s="28">
        <f aca="true" t="shared" si="4" ref="F58:F66">D58+E58</f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75">
      <c r="A59" s="72"/>
      <c r="B59" s="91"/>
      <c r="C59" s="30" t="s">
        <v>145</v>
      </c>
      <c r="D59" s="27">
        <v>0</v>
      </c>
      <c r="E59" s="31">
        <v>0</v>
      </c>
      <c r="F59" s="28">
        <f t="shared" si="4"/>
        <v>0</v>
      </c>
      <c r="G59" s="55"/>
      <c r="H59" s="55"/>
      <c r="I59" s="55"/>
      <c r="J59" s="55"/>
      <c r="K59" s="55"/>
      <c r="L59" s="55"/>
      <c r="M59" s="55"/>
      <c r="N59" s="55"/>
      <c r="O59" s="33"/>
      <c r="P59" s="33"/>
      <c r="Q59" s="33"/>
      <c r="R59" s="33"/>
    </row>
    <row r="60" spans="1:18" ht="12.75">
      <c r="A60" s="72"/>
      <c r="B60" s="91"/>
      <c r="C60" s="30" t="s">
        <v>146</v>
      </c>
      <c r="D60" s="27">
        <v>0</v>
      </c>
      <c r="E60" s="31">
        <v>240000</v>
      </c>
      <c r="F60" s="28">
        <f t="shared" si="4"/>
        <v>240000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2.75">
      <c r="A61" s="72"/>
      <c r="B61" s="91"/>
      <c r="C61" s="30" t="s">
        <v>147</v>
      </c>
      <c r="D61" s="27">
        <v>0</v>
      </c>
      <c r="E61" s="31">
        <v>150000</v>
      </c>
      <c r="F61" s="28">
        <f t="shared" si="4"/>
        <v>150000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2.75">
      <c r="A62" s="72"/>
      <c r="B62" s="91"/>
      <c r="C62" s="30" t="s">
        <v>105</v>
      </c>
      <c r="D62" s="27">
        <v>0</v>
      </c>
      <c r="E62" s="31">
        <v>0</v>
      </c>
      <c r="F62" s="28">
        <f t="shared" si="4"/>
        <v>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2.75">
      <c r="A63" s="72"/>
      <c r="B63" s="91"/>
      <c r="C63" s="30" t="s">
        <v>104</v>
      </c>
      <c r="D63" s="27">
        <v>0</v>
      </c>
      <c r="E63" s="31">
        <v>0</v>
      </c>
      <c r="F63" s="28">
        <f t="shared" si="4"/>
        <v>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2.75">
      <c r="A64" s="72"/>
      <c r="B64" s="91"/>
      <c r="C64" s="30" t="s">
        <v>148</v>
      </c>
      <c r="D64" s="27">
        <v>0</v>
      </c>
      <c r="E64" s="31">
        <v>0</v>
      </c>
      <c r="F64" s="28">
        <f t="shared" si="4"/>
        <v>0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2.75">
      <c r="A65" s="72"/>
      <c r="B65" s="91"/>
      <c r="C65" s="30" t="s">
        <v>103</v>
      </c>
      <c r="D65" s="27">
        <v>0</v>
      </c>
      <c r="E65" s="31">
        <v>0</v>
      </c>
      <c r="F65" s="28">
        <f t="shared" si="4"/>
        <v>0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2.75">
      <c r="A66" s="72"/>
      <c r="B66" s="91"/>
      <c r="C66" s="30" t="s">
        <v>149</v>
      </c>
      <c r="D66" s="27">
        <v>0</v>
      </c>
      <c r="E66" s="31">
        <v>5000</v>
      </c>
      <c r="F66" s="28">
        <f t="shared" si="4"/>
        <v>5000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3.5" thickBot="1">
      <c r="A67" s="125"/>
      <c r="B67" s="127"/>
      <c r="C67" s="34" t="s">
        <v>277</v>
      </c>
      <c r="D67" s="35">
        <f>SUM(D58:D66)</f>
        <v>0</v>
      </c>
      <c r="E67" s="35">
        <f>SUM(E58:E66)</f>
        <v>395000</v>
      </c>
      <c r="F67" s="35">
        <f>SUM(F58:F66)</f>
        <v>395000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2.75" customHeight="1" thickTop="1">
      <c r="A68" s="124" t="s">
        <v>281</v>
      </c>
      <c r="B68" s="126" t="s">
        <v>110</v>
      </c>
      <c r="C68" s="26" t="s">
        <v>106</v>
      </c>
      <c r="D68" s="27">
        <v>0</v>
      </c>
      <c r="E68" s="27">
        <v>0</v>
      </c>
      <c r="F68" s="28">
        <f aca="true" t="shared" si="5" ref="F68:F76">D68+E68</f>
        <v>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72"/>
      <c r="B69" s="91"/>
      <c r="C69" s="30" t="s">
        <v>145</v>
      </c>
      <c r="D69" s="27">
        <v>0</v>
      </c>
      <c r="E69" s="27">
        <f>(24*5*180)</f>
        <v>21600</v>
      </c>
      <c r="F69" s="28">
        <f t="shared" si="5"/>
        <v>21600</v>
      </c>
      <c r="G69" s="55"/>
      <c r="H69" s="55"/>
      <c r="I69" s="55"/>
      <c r="J69" s="55"/>
      <c r="K69" s="55"/>
      <c r="L69" s="55"/>
      <c r="M69" s="55"/>
      <c r="N69" s="55"/>
      <c r="O69" s="33"/>
      <c r="P69" s="33"/>
      <c r="Q69" s="33"/>
      <c r="R69" s="33"/>
    </row>
    <row r="70" spans="1:18" ht="12.75">
      <c r="A70" s="72"/>
      <c r="B70" s="91"/>
      <c r="C70" s="30" t="s">
        <v>146</v>
      </c>
      <c r="D70" s="27">
        <v>0</v>
      </c>
      <c r="E70" s="31">
        <v>0</v>
      </c>
      <c r="F70" s="28">
        <f t="shared" si="5"/>
        <v>0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2.75">
      <c r="A71" s="72"/>
      <c r="B71" s="91"/>
      <c r="C71" s="30" t="s">
        <v>147</v>
      </c>
      <c r="D71" s="27">
        <v>0</v>
      </c>
      <c r="E71" s="27">
        <f>(24*500)</f>
        <v>12000</v>
      </c>
      <c r="F71" s="28">
        <f t="shared" si="5"/>
        <v>12000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>
      <c r="A72" s="72"/>
      <c r="B72" s="91"/>
      <c r="C72" s="30" t="s">
        <v>105</v>
      </c>
      <c r="D72" s="27">
        <v>0</v>
      </c>
      <c r="E72" s="31">
        <v>0</v>
      </c>
      <c r="F72" s="28">
        <f t="shared" si="5"/>
        <v>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.75">
      <c r="A73" s="72"/>
      <c r="B73" s="91"/>
      <c r="C73" s="30" t="s">
        <v>104</v>
      </c>
      <c r="D73" s="27">
        <v>0</v>
      </c>
      <c r="E73" s="31">
        <v>0</v>
      </c>
      <c r="F73" s="28">
        <f t="shared" si="5"/>
        <v>0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2.75">
      <c r="A74" s="72"/>
      <c r="B74" s="91"/>
      <c r="C74" s="30" t="s">
        <v>148</v>
      </c>
      <c r="D74" s="27">
        <v>0</v>
      </c>
      <c r="E74" s="31">
        <v>0</v>
      </c>
      <c r="F74" s="28">
        <f t="shared" si="5"/>
        <v>0</v>
      </c>
      <c r="G74" s="33"/>
      <c r="H74" s="33"/>
      <c r="I74" s="33"/>
      <c r="J74" s="33"/>
      <c r="K74" s="33"/>
      <c r="L74" s="33"/>
      <c r="M74" s="33"/>
      <c r="N74" s="33"/>
      <c r="O74" s="32"/>
      <c r="P74" s="32"/>
      <c r="Q74" s="32"/>
      <c r="R74" s="32"/>
    </row>
    <row r="75" spans="1:18" ht="12.75">
      <c r="A75" s="72"/>
      <c r="B75" s="91"/>
      <c r="C75" s="30" t="s">
        <v>103</v>
      </c>
      <c r="D75" s="27">
        <v>0</v>
      </c>
      <c r="E75" s="31">
        <v>0</v>
      </c>
      <c r="F75" s="28">
        <f t="shared" si="5"/>
        <v>0</v>
      </c>
      <c r="G75" s="33"/>
      <c r="H75" s="33"/>
      <c r="I75" s="33"/>
      <c r="J75" s="33"/>
      <c r="K75" s="33"/>
      <c r="L75" s="33"/>
      <c r="M75" s="33"/>
      <c r="N75" s="33"/>
      <c r="O75" s="32"/>
      <c r="P75" s="32"/>
      <c r="Q75" s="32"/>
      <c r="R75" s="32"/>
    </row>
    <row r="76" spans="1:18" ht="12.75">
      <c r="A76" s="72"/>
      <c r="B76" s="91"/>
      <c r="C76" s="30" t="s">
        <v>149</v>
      </c>
      <c r="D76" s="27">
        <v>0</v>
      </c>
      <c r="E76" s="31">
        <v>0</v>
      </c>
      <c r="F76" s="28">
        <f t="shared" si="5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3.5" thickBot="1">
      <c r="A77" s="125"/>
      <c r="B77" s="127"/>
      <c r="C77" s="34" t="s">
        <v>278</v>
      </c>
      <c r="D77" s="35">
        <f>SUM(D68:D76)</f>
        <v>0</v>
      </c>
      <c r="E77" s="35">
        <f>SUM(E68:E76)</f>
        <v>33600</v>
      </c>
      <c r="F77" s="35">
        <f>SUM(F68:F76)</f>
        <v>33600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4.25" thickBot="1" thickTop="1">
      <c r="A78" s="37" t="s">
        <v>282</v>
      </c>
      <c r="B78" s="38"/>
      <c r="C78" s="38"/>
      <c r="D78" s="39">
        <f>D57+D67+D77</f>
        <v>0</v>
      </c>
      <c r="E78" s="39">
        <f>E57+E67+E77</f>
        <v>431100</v>
      </c>
      <c r="F78" s="39">
        <f>F57+F67+F77</f>
        <v>431100</v>
      </c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</sheetData>
  <mergeCells count="28">
    <mergeCell ref="A1:Q1"/>
    <mergeCell ref="A3:R3"/>
    <mergeCell ref="A4:R4"/>
    <mergeCell ref="A11:A20"/>
    <mergeCell ref="B11:B20"/>
    <mergeCell ref="A5:R5"/>
    <mergeCell ref="A7:R7"/>
    <mergeCell ref="C9:C10"/>
    <mergeCell ref="D9:F9"/>
    <mergeCell ref="G9:R9"/>
    <mergeCell ref="A58:A67"/>
    <mergeCell ref="A68:A77"/>
    <mergeCell ref="A48:A57"/>
    <mergeCell ref="B46:B47"/>
    <mergeCell ref="B58:B67"/>
    <mergeCell ref="B68:B77"/>
    <mergeCell ref="B48:B57"/>
    <mergeCell ref="A46:A47"/>
    <mergeCell ref="C46:C47"/>
    <mergeCell ref="D46:F46"/>
    <mergeCell ref="G46:R46"/>
    <mergeCell ref="A9:A10"/>
    <mergeCell ref="B9:B10"/>
    <mergeCell ref="B21:B30"/>
    <mergeCell ref="B31:B40"/>
    <mergeCell ref="A21:A30"/>
    <mergeCell ref="A31:A40"/>
    <mergeCell ref="A44:R44"/>
  </mergeCells>
  <printOptions horizontalCentered="1"/>
  <pageMargins left="0.3937007874015748" right="0.3937007874015748" top="0.5905511811023623" bottom="0.3937007874015748" header="0.5118110236220472" footer="0.5118110236220472"/>
  <pageSetup firstPageNumber="34" useFirstPageNumber="1" horizontalDpi="300" verticalDpi="300" orientation="landscape" scale="70" r:id="rId1"/>
  <headerFooter alignWithMargins="0">
    <oddFooter>&amp;C&amp;P</oddFooter>
  </headerFooter>
  <rowBreaks count="1" manualBreakCount="1">
    <brk id="4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78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5.00390625" style="3" customWidth="1"/>
    <col min="2" max="2" width="19.00390625" style="3" customWidth="1"/>
    <col min="3" max="3" width="15.7109375" style="3" customWidth="1"/>
    <col min="4" max="6" width="11.7109375" style="3" customWidth="1"/>
    <col min="7" max="17" width="6.421875" style="21" customWidth="1"/>
    <col min="18" max="18" width="6.8515625" style="21" customWidth="1"/>
    <col min="19" max="16384" width="9.140625" style="3" customWidth="1"/>
  </cols>
  <sheetData>
    <row r="1" spans="1:18" ht="38.25" customHeight="1">
      <c r="A1" s="110" t="s">
        <v>326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</row>
    <row r="2" spans="1:18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2" t="s">
        <v>179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25.5" customHeight="1">
      <c r="A5" s="128" t="s">
        <v>313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3:6" ht="12.75">
      <c r="C6" s="20"/>
      <c r="D6" s="20"/>
      <c r="E6" s="20"/>
      <c r="F6" s="20"/>
    </row>
    <row r="7" spans="1:18" ht="12.75">
      <c r="A7" s="129" t="s">
        <v>182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3:6" ht="12.75">
      <c r="C8" s="22"/>
      <c r="D8" s="20"/>
      <c r="E8" s="20"/>
      <c r="F8" s="20"/>
    </row>
    <row r="9" spans="1:18" ht="12.75">
      <c r="A9" s="89" t="s">
        <v>153</v>
      </c>
      <c r="B9" s="89" t="s">
        <v>154</v>
      </c>
      <c r="C9" s="89" t="s">
        <v>155</v>
      </c>
      <c r="D9" s="130" t="s">
        <v>156</v>
      </c>
      <c r="E9" s="131"/>
      <c r="F9" s="132"/>
      <c r="G9" s="133" t="s">
        <v>157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6.25" thickBot="1">
      <c r="A10" s="125"/>
      <c r="B10" s="125"/>
      <c r="C10" s="125"/>
      <c r="D10" s="23" t="s">
        <v>121</v>
      </c>
      <c r="E10" s="23" t="s">
        <v>138</v>
      </c>
      <c r="F10" s="23" t="s">
        <v>137</v>
      </c>
      <c r="G10" s="24" t="s">
        <v>158</v>
      </c>
      <c r="H10" s="24" t="s">
        <v>159</v>
      </c>
      <c r="I10" s="24" t="s">
        <v>160</v>
      </c>
      <c r="J10" s="25" t="s">
        <v>161</v>
      </c>
      <c r="K10" s="25" t="s">
        <v>162</v>
      </c>
      <c r="L10" s="25" t="s">
        <v>163</v>
      </c>
      <c r="M10" s="25" t="s">
        <v>164</v>
      </c>
      <c r="N10" s="25" t="s">
        <v>165</v>
      </c>
      <c r="O10" s="25" t="s">
        <v>166</v>
      </c>
      <c r="P10" s="25" t="s">
        <v>167</v>
      </c>
      <c r="Q10" s="25" t="s">
        <v>168</v>
      </c>
      <c r="R10" s="25" t="s">
        <v>169</v>
      </c>
    </row>
    <row r="11" spans="1:18" ht="12.75" customHeight="1" thickTop="1">
      <c r="A11" s="124" t="s">
        <v>227</v>
      </c>
      <c r="B11" s="126" t="s">
        <v>120</v>
      </c>
      <c r="C11" s="26" t="s">
        <v>106</v>
      </c>
      <c r="D11" s="27">
        <v>0</v>
      </c>
      <c r="E11" s="27">
        <v>0</v>
      </c>
      <c r="F11" s="28">
        <f aca="true" t="shared" si="0" ref="F11:F19">D11+E11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72"/>
      <c r="B12" s="91"/>
      <c r="C12" s="30" t="s">
        <v>145</v>
      </c>
      <c r="D12" s="27">
        <v>0</v>
      </c>
      <c r="E12" s="31">
        <v>0</v>
      </c>
      <c r="F12" s="28">
        <f t="shared" si="0"/>
        <v>0</v>
      </c>
      <c r="G12" s="32"/>
      <c r="H12" s="33"/>
      <c r="I12" s="33"/>
      <c r="J12" s="33"/>
      <c r="K12" s="33"/>
      <c r="L12" s="33"/>
      <c r="M12" s="33"/>
      <c r="N12" s="32"/>
      <c r="O12" s="55"/>
      <c r="P12" s="55"/>
      <c r="Q12" s="55"/>
      <c r="R12" s="55"/>
    </row>
    <row r="13" spans="1:18" ht="12.75">
      <c r="A13" s="72"/>
      <c r="B13" s="91"/>
      <c r="C13" s="30" t="s">
        <v>146</v>
      </c>
      <c r="D13" s="27">
        <v>0</v>
      </c>
      <c r="E13" s="31">
        <v>0</v>
      </c>
      <c r="F13" s="28">
        <f t="shared" si="0"/>
        <v>0</v>
      </c>
      <c r="G13" s="32"/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</row>
    <row r="14" spans="1:18" ht="12.75">
      <c r="A14" s="72"/>
      <c r="B14" s="91"/>
      <c r="C14" s="30" t="s">
        <v>147</v>
      </c>
      <c r="D14" s="27">
        <v>0</v>
      </c>
      <c r="E14" s="31">
        <v>2500</v>
      </c>
      <c r="F14" s="28">
        <f t="shared" si="0"/>
        <v>2500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>
      <c r="A15" s="72"/>
      <c r="B15" s="91"/>
      <c r="C15" s="30" t="s">
        <v>105</v>
      </c>
      <c r="D15" s="27">
        <v>0</v>
      </c>
      <c r="E15" s="31">
        <v>0</v>
      </c>
      <c r="F15" s="28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2.75">
      <c r="A16" s="72"/>
      <c r="B16" s="91"/>
      <c r="C16" s="30" t="s">
        <v>104</v>
      </c>
      <c r="D16" s="27">
        <v>0</v>
      </c>
      <c r="E16" s="31">
        <v>0</v>
      </c>
      <c r="F16" s="2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72"/>
      <c r="B17" s="91"/>
      <c r="C17" s="30" t="s">
        <v>148</v>
      </c>
      <c r="D17" s="27">
        <v>0</v>
      </c>
      <c r="E17" s="31">
        <v>0</v>
      </c>
      <c r="F17" s="28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2.75">
      <c r="A18" s="72"/>
      <c r="B18" s="91"/>
      <c r="C18" s="30" t="s">
        <v>103</v>
      </c>
      <c r="D18" s="27">
        <v>0</v>
      </c>
      <c r="E18" s="31">
        <v>0</v>
      </c>
      <c r="F18" s="28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72"/>
      <c r="B19" s="91"/>
      <c r="C19" s="30" t="s">
        <v>149</v>
      </c>
      <c r="D19" s="27">
        <v>0</v>
      </c>
      <c r="E19" s="31">
        <v>0</v>
      </c>
      <c r="F19" s="28">
        <f t="shared" si="0"/>
        <v>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3.5" thickBot="1">
      <c r="A20" s="125"/>
      <c r="B20" s="127"/>
      <c r="C20" s="34" t="s">
        <v>76</v>
      </c>
      <c r="D20" s="35">
        <f>SUM(D11:D19)</f>
        <v>0</v>
      </c>
      <c r="E20" s="35">
        <f>SUM(E11:E19)</f>
        <v>2500</v>
      </c>
      <c r="F20" s="35">
        <f>SUM(F11:F19)</f>
        <v>2500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 thickTop="1">
      <c r="A21" s="124" t="s">
        <v>228</v>
      </c>
      <c r="B21" s="126" t="s">
        <v>140</v>
      </c>
      <c r="C21" s="26" t="s">
        <v>106</v>
      </c>
      <c r="D21" s="27">
        <v>0</v>
      </c>
      <c r="E21" s="27">
        <v>0</v>
      </c>
      <c r="F21" s="28">
        <f aca="true" t="shared" si="1" ref="F21:F29">D21+E21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72"/>
      <c r="B22" s="91"/>
      <c r="C22" s="30" t="s">
        <v>145</v>
      </c>
      <c r="D22" s="27">
        <v>0</v>
      </c>
      <c r="E22" s="31">
        <v>0</v>
      </c>
      <c r="F22" s="28">
        <f t="shared" si="1"/>
        <v>0</v>
      </c>
      <c r="G22" s="33"/>
      <c r="H22" s="33"/>
      <c r="I22" s="33"/>
      <c r="J22" s="33"/>
      <c r="K22" s="33"/>
      <c r="L22" s="33"/>
      <c r="M22" s="33"/>
      <c r="N22" s="33"/>
      <c r="O22" s="55"/>
      <c r="P22" s="55"/>
      <c r="Q22" s="55"/>
      <c r="R22" s="55"/>
    </row>
    <row r="23" spans="1:18" ht="12.75">
      <c r="A23" s="72"/>
      <c r="B23" s="91"/>
      <c r="C23" s="30" t="s">
        <v>146</v>
      </c>
      <c r="D23" s="27">
        <v>0</v>
      </c>
      <c r="E23" s="31">
        <v>40000</v>
      </c>
      <c r="F23" s="28">
        <f t="shared" si="1"/>
        <v>40000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>
      <c r="A24" s="72"/>
      <c r="B24" s="91"/>
      <c r="C24" s="30" t="s">
        <v>147</v>
      </c>
      <c r="D24" s="27">
        <v>0</v>
      </c>
      <c r="E24" s="31">
        <v>0</v>
      </c>
      <c r="F24" s="28">
        <f t="shared" si="1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>
      <c r="A25" s="72"/>
      <c r="B25" s="91"/>
      <c r="C25" s="30" t="s">
        <v>105</v>
      </c>
      <c r="D25" s="27">
        <v>0</v>
      </c>
      <c r="E25" s="31">
        <v>0</v>
      </c>
      <c r="F25" s="28">
        <f t="shared" si="1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>
      <c r="A26" s="72"/>
      <c r="B26" s="91"/>
      <c r="C26" s="30" t="s">
        <v>104</v>
      </c>
      <c r="D26" s="27">
        <v>0</v>
      </c>
      <c r="E26" s="31">
        <v>0</v>
      </c>
      <c r="F26" s="28">
        <f t="shared" si="1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2.75">
      <c r="A27" s="72"/>
      <c r="B27" s="91"/>
      <c r="C27" s="30" t="s">
        <v>148</v>
      </c>
      <c r="D27" s="27">
        <v>0</v>
      </c>
      <c r="E27" s="31">
        <v>0</v>
      </c>
      <c r="F27" s="28">
        <f t="shared" si="1"/>
        <v>0</v>
      </c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</row>
    <row r="28" spans="1:18" ht="12.75">
      <c r="A28" s="72"/>
      <c r="B28" s="91"/>
      <c r="C28" s="30" t="s">
        <v>103</v>
      </c>
      <c r="D28" s="27">
        <v>0</v>
      </c>
      <c r="E28" s="31">
        <v>0</v>
      </c>
      <c r="F28" s="28">
        <f t="shared" si="1"/>
        <v>0</v>
      </c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3"/>
    </row>
    <row r="29" spans="1:18" ht="12.75">
      <c r="A29" s="72"/>
      <c r="B29" s="91"/>
      <c r="C29" s="30" t="s">
        <v>149</v>
      </c>
      <c r="D29" s="27">
        <v>0</v>
      </c>
      <c r="E29" s="31">
        <v>3000</v>
      </c>
      <c r="F29" s="28">
        <f t="shared" si="1"/>
        <v>3000</v>
      </c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3"/>
    </row>
    <row r="30" spans="1:18" ht="13.5" thickBot="1">
      <c r="A30" s="125"/>
      <c r="B30" s="127"/>
      <c r="C30" s="34" t="s">
        <v>75</v>
      </c>
      <c r="D30" s="35">
        <f>SUM(D21:D29)</f>
        <v>0</v>
      </c>
      <c r="E30" s="35">
        <f>SUM(E21:E29)</f>
        <v>43000</v>
      </c>
      <c r="F30" s="35">
        <f>SUM(F21:F29)</f>
        <v>43000</v>
      </c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3"/>
    </row>
    <row r="31" spans="1:18" ht="12.75" customHeight="1" thickTop="1">
      <c r="A31" s="124" t="s">
        <v>229</v>
      </c>
      <c r="B31" s="126" t="s">
        <v>110</v>
      </c>
      <c r="C31" s="26" t="s">
        <v>106</v>
      </c>
      <c r="D31" s="27">
        <v>0</v>
      </c>
      <c r="E31" s="27">
        <v>0</v>
      </c>
      <c r="F31" s="28">
        <f aca="true" t="shared" si="2" ref="F31:F39">D31+E31</f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2.75">
      <c r="A32" s="72"/>
      <c r="B32" s="91"/>
      <c r="C32" s="30" t="s">
        <v>145</v>
      </c>
      <c r="D32" s="27">
        <v>0</v>
      </c>
      <c r="E32" s="31">
        <f>15*5*180</f>
        <v>13500</v>
      </c>
      <c r="F32" s="28">
        <f t="shared" si="2"/>
        <v>13500</v>
      </c>
      <c r="G32" s="33"/>
      <c r="H32" s="33"/>
      <c r="I32" s="33"/>
      <c r="J32" s="33"/>
      <c r="K32" s="33"/>
      <c r="L32" s="33"/>
      <c r="M32" s="33"/>
      <c r="N32" s="33"/>
      <c r="O32" s="55"/>
      <c r="P32" s="55"/>
      <c r="Q32" s="55"/>
      <c r="R32" s="55"/>
    </row>
    <row r="33" spans="1:18" ht="12.75">
      <c r="A33" s="72"/>
      <c r="B33" s="91"/>
      <c r="C33" s="30" t="s">
        <v>146</v>
      </c>
      <c r="D33" s="27">
        <v>0</v>
      </c>
      <c r="E33" s="31">
        <v>0</v>
      </c>
      <c r="F33" s="28">
        <f t="shared" si="2"/>
        <v>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2.75">
      <c r="A34" s="72"/>
      <c r="B34" s="91"/>
      <c r="C34" s="30" t="s">
        <v>147</v>
      </c>
      <c r="D34" s="27">
        <v>0</v>
      </c>
      <c r="E34" s="31">
        <f>15*500</f>
        <v>7500</v>
      </c>
      <c r="F34" s="28">
        <f t="shared" si="2"/>
        <v>7500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2.75">
      <c r="A35" s="72"/>
      <c r="B35" s="91"/>
      <c r="C35" s="30" t="s">
        <v>105</v>
      </c>
      <c r="D35" s="27">
        <v>0</v>
      </c>
      <c r="E35" s="31">
        <v>0</v>
      </c>
      <c r="F35" s="28">
        <f t="shared" si="2"/>
        <v>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2.75">
      <c r="A36" s="72"/>
      <c r="B36" s="91"/>
      <c r="C36" s="30" t="s">
        <v>104</v>
      </c>
      <c r="D36" s="27">
        <v>0</v>
      </c>
      <c r="E36" s="31">
        <v>0</v>
      </c>
      <c r="F36" s="28">
        <f t="shared" si="2"/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2.75">
      <c r="A37" s="72"/>
      <c r="B37" s="91"/>
      <c r="C37" s="30" t="s">
        <v>148</v>
      </c>
      <c r="D37" s="27">
        <v>0</v>
      </c>
      <c r="E37" s="31">
        <v>0</v>
      </c>
      <c r="F37" s="28">
        <f t="shared" si="2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72"/>
      <c r="B38" s="91"/>
      <c r="C38" s="30" t="s">
        <v>103</v>
      </c>
      <c r="D38" s="27">
        <v>0</v>
      </c>
      <c r="E38" s="31">
        <v>0</v>
      </c>
      <c r="F38" s="28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72"/>
      <c r="B39" s="91"/>
      <c r="C39" s="30" t="s">
        <v>149</v>
      </c>
      <c r="D39" s="27">
        <v>0</v>
      </c>
      <c r="E39" s="31">
        <v>0</v>
      </c>
      <c r="F39" s="28">
        <f t="shared" si="2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3.5" thickBot="1">
      <c r="A40" s="125"/>
      <c r="B40" s="127"/>
      <c r="C40" s="34" t="s">
        <v>74</v>
      </c>
      <c r="D40" s="35">
        <f>SUM(D31:D39)</f>
        <v>0</v>
      </c>
      <c r="E40" s="35">
        <f>SUM(E31:E39)</f>
        <v>21000</v>
      </c>
      <c r="F40" s="35">
        <f>SUM(F31:F39)</f>
        <v>21000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4.25" thickBot="1" thickTop="1">
      <c r="A41" s="37" t="s">
        <v>73</v>
      </c>
      <c r="B41" s="38"/>
      <c r="C41" s="38"/>
      <c r="D41" s="39">
        <f>D20+D30+D40</f>
        <v>0</v>
      </c>
      <c r="E41" s="39">
        <f>E20+E30+E40</f>
        <v>66500</v>
      </c>
      <c r="F41" s="39">
        <f>F20+F30+F40</f>
        <v>66500</v>
      </c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</row>
    <row r="44" spans="1:18" ht="12.75">
      <c r="A44" s="129" t="s">
        <v>183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3:6" ht="12.75">
      <c r="C45" s="22"/>
      <c r="D45" s="20"/>
      <c r="E45" s="20"/>
      <c r="F45" s="20"/>
    </row>
    <row r="46" spans="1:18" ht="12.75">
      <c r="A46" s="89" t="s">
        <v>153</v>
      </c>
      <c r="B46" s="89" t="s">
        <v>154</v>
      </c>
      <c r="C46" s="89" t="s">
        <v>155</v>
      </c>
      <c r="D46" s="130" t="s">
        <v>156</v>
      </c>
      <c r="E46" s="131"/>
      <c r="F46" s="132"/>
      <c r="G46" s="133" t="s">
        <v>157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</row>
    <row r="47" spans="1:18" ht="26.25" thickBot="1">
      <c r="A47" s="125"/>
      <c r="B47" s="125"/>
      <c r="C47" s="125"/>
      <c r="D47" s="23" t="s">
        <v>121</v>
      </c>
      <c r="E47" s="23" t="s">
        <v>138</v>
      </c>
      <c r="F47" s="23" t="s">
        <v>137</v>
      </c>
      <c r="G47" s="24" t="s">
        <v>158</v>
      </c>
      <c r="H47" s="24" t="s">
        <v>159</v>
      </c>
      <c r="I47" s="24" t="s">
        <v>160</v>
      </c>
      <c r="J47" s="25" t="s">
        <v>161</v>
      </c>
      <c r="K47" s="25" t="s">
        <v>162</v>
      </c>
      <c r="L47" s="25" t="s">
        <v>163</v>
      </c>
      <c r="M47" s="25" t="s">
        <v>164</v>
      </c>
      <c r="N47" s="25" t="s">
        <v>165</v>
      </c>
      <c r="O47" s="25" t="s">
        <v>166</v>
      </c>
      <c r="P47" s="25" t="s">
        <v>167</v>
      </c>
      <c r="Q47" s="25" t="s">
        <v>168</v>
      </c>
      <c r="R47" s="25" t="s">
        <v>169</v>
      </c>
    </row>
    <row r="48" spans="1:18" ht="12.75" customHeight="1" thickTop="1">
      <c r="A48" s="124" t="s">
        <v>227</v>
      </c>
      <c r="B48" s="126" t="s">
        <v>120</v>
      </c>
      <c r="C48" s="26" t="s">
        <v>106</v>
      </c>
      <c r="D48" s="27">
        <v>0</v>
      </c>
      <c r="E48" s="27">
        <v>0</v>
      </c>
      <c r="F48" s="28">
        <f aca="true" t="shared" si="3" ref="F48:F56">D48+E48</f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72"/>
      <c r="B49" s="91"/>
      <c r="C49" s="30" t="s">
        <v>145</v>
      </c>
      <c r="D49" s="27">
        <v>0</v>
      </c>
      <c r="E49" s="31">
        <v>0</v>
      </c>
      <c r="F49" s="28">
        <f t="shared" si="3"/>
        <v>0</v>
      </c>
      <c r="G49" s="55"/>
      <c r="H49" s="55"/>
      <c r="I49" s="55"/>
      <c r="J49" s="55"/>
      <c r="K49" s="55"/>
      <c r="L49" s="55"/>
      <c r="M49" s="55"/>
      <c r="N49" s="55"/>
      <c r="O49" s="32"/>
      <c r="P49" s="32"/>
      <c r="Q49" s="32"/>
      <c r="R49" s="32"/>
    </row>
    <row r="50" spans="1:18" ht="12.75">
      <c r="A50" s="72"/>
      <c r="B50" s="91"/>
      <c r="C50" s="30" t="s">
        <v>146</v>
      </c>
      <c r="D50" s="27">
        <v>0</v>
      </c>
      <c r="E50" s="31">
        <v>0</v>
      </c>
      <c r="F50" s="28">
        <f t="shared" si="3"/>
        <v>0</v>
      </c>
      <c r="G50" s="33"/>
      <c r="H50" s="33"/>
      <c r="I50" s="33"/>
      <c r="J50" s="33"/>
      <c r="K50" s="33"/>
      <c r="L50" s="33"/>
      <c r="M50" s="33"/>
      <c r="N50" s="33"/>
      <c r="O50" s="32"/>
      <c r="P50" s="32"/>
      <c r="Q50" s="32"/>
      <c r="R50" s="32"/>
    </row>
    <row r="51" spans="1:18" ht="12.75">
      <c r="A51" s="72"/>
      <c r="B51" s="91"/>
      <c r="C51" s="30" t="s">
        <v>147</v>
      </c>
      <c r="D51" s="27">
        <v>0</v>
      </c>
      <c r="E51" s="31">
        <v>2500</v>
      </c>
      <c r="F51" s="28">
        <f t="shared" si="3"/>
        <v>2500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72"/>
      <c r="B52" s="91"/>
      <c r="C52" s="30" t="s">
        <v>105</v>
      </c>
      <c r="D52" s="27">
        <v>0</v>
      </c>
      <c r="E52" s="31">
        <v>0</v>
      </c>
      <c r="F52" s="28">
        <f t="shared" si="3"/>
        <v>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72"/>
      <c r="B53" s="91"/>
      <c r="C53" s="30" t="s">
        <v>104</v>
      </c>
      <c r="D53" s="27">
        <v>0</v>
      </c>
      <c r="E53" s="31">
        <v>0</v>
      </c>
      <c r="F53" s="28">
        <f t="shared" si="3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>
      <c r="A54" s="72"/>
      <c r="B54" s="91"/>
      <c r="C54" s="30" t="s">
        <v>148</v>
      </c>
      <c r="D54" s="27">
        <v>0</v>
      </c>
      <c r="E54" s="31">
        <v>0</v>
      </c>
      <c r="F54" s="28">
        <f t="shared" si="3"/>
        <v>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2.75">
      <c r="A55" s="72"/>
      <c r="B55" s="91"/>
      <c r="C55" s="30" t="s">
        <v>103</v>
      </c>
      <c r="D55" s="27">
        <v>0</v>
      </c>
      <c r="E55" s="31">
        <v>0</v>
      </c>
      <c r="F55" s="28">
        <f t="shared" si="3"/>
        <v>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>
      <c r="A56" s="72"/>
      <c r="B56" s="91"/>
      <c r="C56" s="30" t="s">
        <v>149</v>
      </c>
      <c r="D56" s="27">
        <v>0</v>
      </c>
      <c r="E56" s="31">
        <v>0</v>
      </c>
      <c r="F56" s="28">
        <f t="shared" si="3"/>
        <v>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3.5" thickBot="1">
      <c r="A57" s="125"/>
      <c r="B57" s="127"/>
      <c r="C57" s="34" t="s">
        <v>76</v>
      </c>
      <c r="D57" s="35">
        <f>SUM(D48:D56)</f>
        <v>0</v>
      </c>
      <c r="E57" s="35">
        <f>SUM(E48:E56)</f>
        <v>2500</v>
      </c>
      <c r="F57" s="35">
        <f>SUM(F48:F56)</f>
        <v>2500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2.75" customHeight="1" thickTop="1">
      <c r="A58" s="124" t="s">
        <v>228</v>
      </c>
      <c r="B58" s="126" t="s">
        <v>140</v>
      </c>
      <c r="C58" s="26" t="s">
        <v>106</v>
      </c>
      <c r="D58" s="27">
        <v>0</v>
      </c>
      <c r="E58" s="27">
        <v>0</v>
      </c>
      <c r="F58" s="28">
        <f aca="true" t="shared" si="4" ref="F58:F66">D58+E58</f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75">
      <c r="A59" s="72"/>
      <c r="B59" s="91"/>
      <c r="C59" s="30" t="s">
        <v>145</v>
      </c>
      <c r="D59" s="27">
        <v>0</v>
      </c>
      <c r="E59" s="31">
        <v>0</v>
      </c>
      <c r="F59" s="28">
        <f t="shared" si="4"/>
        <v>0</v>
      </c>
      <c r="G59" s="55"/>
      <c r="H59" s="55"/>
      <c r="I59" s="55"/>
      <c r="J59" s="55"/>
      <c r="K59" s="55"/>
      <c r="L59" s="55"/>
      <c r="M59" s="55"/>
      <c r="N59" s="55"/>
      <c r="O59" s="33"/>
      <c r="P59" s="33"/>
      <c r="Q59" s="33"/>
      <c r="R59" s="33"/>
    </row>
    <row r="60" spans="1:18" ht="12.75">
      <c r="A60" s="72"/>
      <c r="B60" s="91"/>
      <c r="C60" s="30" t="s">
        <v>146</v>
      </c>
      <c r="D60" s="27">
        <v>0</v>
      </c>
      <c r="E60" s="31">
        <v>80000</v>
      </c>
      <c r="F60" s="28">
        <f t="shared" si="4"/>
        <v>80000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2.75">
      <c r="A61" s="72"/>
      <c r="B61" s="91"/>
      <c r="C61" s="30" t="s">
        <v>147</v>
      </c>
      <c r="D61" s="27">
        <v>0</v>
      </c>
      <c r="E61" s="31">
        <v>0</v>
      </c>
      <c r="F61" s="28">
        <f t="shared" si="4"/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2.75">
      <c r="A62" s="72"/>
      <c r="B62" s="91"/>
      <c r="C62" s="30" t="s">
        <v>105</v>
      </c>
      <c r="D62" s="27">
        <v>0</v>
      </c>
      <c r="E62" s="31">
        <v>0</v>
      </c>
      <c r="F62" s="28">
        <f t="shared" si="4"/>
        <v>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2.75">
      <c r="A63" s="72"/>
      <c r="B63" s="91"/>
      <c r="C63" s="30" t="s">
        <v>104</v>
      </c>
      <c r="D63" s="27">
        <v>0</v>
      </c>
      <c r="E63" s="31">
        <v>0</v>
      </c>
      <c r="F63" s="28">
        <f t="shared" si="4"/>
        <v>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2.75">
      <c r="A64" s="72"/>
      <c r="B64" s="91"/>
      <c r="C64" s="30" t="s">
        <v>148</v>
      </c>
      <c r="D64" s="27">
        <v>0</v>
      </c>
      <c r="E64" s="31">
        <v>0</v>
      </c>
      <c r="F64" s="28">
        <f t="shared" si="4"/>
        <v>0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2.75">
      <c r="A65" s="72"/>
      <c r="B65" s="91"/>
      <c r="C65" s="30" t="s">
        <v>103</v>
      </c>
      <c r="D65" s="27">
        <v>0</v>
      </c>
      <c r="E65" s="31">
        <v>0</v>
      </c>
      <c r="F65" s="28">
        <f t="shared" si="4"/>
        <v>0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2.75">
      <c r="A66" s="72"/>
      <c r="B66" s="91"/>
      <c r="C66" s="30" t="s">
        <v>149</v>
      </c>
      <c r="D66" s="27">
        <v>0</v>
      </c>
      <c r="E66" s="31">
        <v>5000</v>
      </c>
      <c r="F66" s="28">
        <f t="shared" si="4"/>
        <v>5000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3.5" thickBot="1">
      <c r="A67" s="125"/>
      <c r="B67" s="127"/>
      <c r="C67" s="34" t="s">
        <v>75</v>
      </c>
      <c r="D67" s="35">
        <f>SUM(D58:D66)</f>
        <v>0</v>
      </c>
      <c r="E67" s="35">
        <f>SUM(E58:E66)</f>
        <v>85000</v>
      </c>
      <c r="F67" s="35">
        <f>SUM(F58:F66)</f>
        <v>85000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2.75" customHeight="1" thickTop="1">
      <c r="A68" s="124" t="s">
        <v>229</v>
      </c>
      <c r="B68" s="126" t="s">
        <v>110</v>
      </c>
      <c r="C68" s="26" t="s">
        <v>106</v>
      </c>
      <c r="D68" s="27">
        <v>0</v>
      </c>
      <c r="E68" s="27">
        <v>0</v>
      </c>
      <c r="F68" s="28">
        <f aca="true" t="shared" si="5" ref="F68:F76">D68+E68</f>
        <v>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72"/>
      <c r="B69" s="91"/>
      <c r="C69" s="30" t="s">
        <v>145</v>
      </c>
      <c r="D69" s="27">
        <v>0</v>
      </c>
      <c r="E69" s="27">
        <f>(24*5*180)</f>
        <v>21600</v>
      </c>
      <c r="F69" s="28">
        <f t="shared" si="5"/>
        <v>21600</v>
      </c>
      <c r="G69" s="55"/>
      <c r="H69" s="55"/>
      <c r="I69" s="55"/>
      <c r="J69" s="55"/>
      <c r="K69" s="55"/>
      <c r="L69" s="55"/>
      <c r="M69" s="55"/>
      <c r="N69" s="55"/>
      <c r="O69" s="33"/>
      <c r="P69" s="33"/>
      <c r="Q69" s="33"/>
      <c r="R69" s="33"/>
    </row>
    <row r="70" spans="1:18" ht="12.75">
      <c r="A70" s="72"/>
      <c r="B70" s="91"/>
      <c r="C70" s="30" t="s">
        <v>146</v>
      </c>
      <c r="D70" s="27">
        <v>0</v>
      </c>
      <c r="E70" s="31">
        <v>0</v>
      </c>
      <c r="F70" s="28">
        <f t="shared" si="5"/>
        <v>0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2.75">
      <c r="A71" s="72"/>
      <c r="B71" s="91"/>
      <c r="C71" s="30" t="s">
        <v>147</v>
      </c>
      <c r="D71" s="27">
        <v>0</v>
      </c>
      <c r="E71" s="27">
        <f>(24*500)</f>
        <v>12000</v>
      </c>
      <c r="F71" s="28">
        <f t="shared" si="5"/>
        <v>12000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>
      <c r="A72" s="72"/>
      <c r="B72" s="91"/>
      <c r="C72" s="30" t="s">
        <v>105</v>
      </c>
      <c r="D72" s="27">
        <v>0</v>
      </c>
      <c r="E72" s="31">
        <v>0</v>
      </c>
      <c r="F72" s="28">
        <f t="shared" si="5"/>
        <v>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.75">
      <c r="A73" s="72"/>
      <c r="B73" s="91"/>
      <c r="C73" s="30" t="s">
        <v>104</v>
      </c>
      <c r="D73" s="27">
        <v>0</v>
      </c>
      <c r="E73" s="31">
        <v>0</v>
      </c>
      <c r="F73" s="28">
        <f t="shared" si="5"/>
        <v>0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2.75">
      <c r="A74" s="72"/>
      <c r="B74" s="91"/>
      <c r="C74" s="30" t="s">
        <v>148</v>
      </c>
      <c r="D74" s="27">
        <v>0</v>
      </c>
      <c r="E74" s="31">
        <v>0</v>
      </c>
      <c r="F74" s="28">
        <f t="shared" si="5"/>
        <v>0</v>
      </c>
      <c r="G74" s="33"/>
      <c r="H74" s="33"/>
      <c r="I74" s="33"/>
      <c r="J74" s="33"/>
      <c r="K74" s="33"/>
      <c r="L74" s="33"/>
      <c r="M74" s="33"/>
      <c r="N74" s="33"/>
      <c r="O74" s="32"/>
      <c r="P74" s="32"/>
      <c r="Q74" s="32"/>
      <c r="R74" s="32"/>
    </row>
    <row r="75" spans="1:18" ht="12.75">
      <c r="A75" s="72"/>
      <c r="B75" s="91"/>
      <c r="C75" s="30" t="s">
        <v>103</v>
      </c>
      <c r="D75" s="27">
        <v>0</v>
      </c>
      <c r="E75" s="31">
        <v>0</v>
      </c>
      <c r="F75" s="28">
        <f t="shared" si="5"/>
        <v>0</v>
      </c>
      <c r="G75" s="33"/>
      <c r="H75" s="33"/>
      <c r="I75" s="33"/>
      <c r="J75" s="33"/>
      <c r="K75" s="33"/>
      <c r="L75" s="33"/>
      <c r="M75" s="33"/>
      <c r="N75" s="33"/>
      <c r="O75" s="32"/>
      <c r="P75" s="32"/>
      <c r="Q75" s="32"/>
      <c r="R75" s="32"/>
    </row>
    <row r="76" spans="1:18" ht="12.75">
      <c r="A76" s="72"/>
      <c r="B76" s="91"/>
      <c r="C76" s="30" t="s">
        <v>149</v>
      </c>
      <c r="D76" s="27">
        <v>0</v>
      </c>
      <c r="E76" s="31">
        <v>0</v>
      </c>
      <c r="F76" s="28">
        <f t="shared" si="5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3.5" thickBot="1">
      <c r="A77" s="125"/>
      <c r="B77" s="127"/>
      <c r="C77" s="34" t="s">
        <v>74</v>
      </c>
      <c r="D77" s="35">
        <f>SUM(D68:D76)</f>
        <v>0</v>
      </c>
      <c r="E77" s="35">
        <f>SUM(E68:E76)</f>
        <v>33600</v>
      </c>
      <c r="F77" s="35">
        <f>SUM(F68:F76)</f>
        <v>33600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4.25" thickBot="1" thickTop="1">
      <c r="A78" s="37" t="s">
        <v>77</v>
      </c>
      <c r="B78" s="38"/>
      <c r="C78" s="38"/>
      <c r="D78" s="39">
        <f>D57+D67+D77</f>
        <v>0</v>
      </c>
      <c r="E78" s="39">
        <f>E57+E67+E77</f>
        <v>121100</v>
      </c>
      <c r="F78" s="39">
        <f>F57+F67+F77</f>
        <v>121100</v>
      </c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</sheetData>
  <mergeCells count="28">
    <mergeCell ref="A1:Q1"/>
    <mergeCell ref="A3:R3"/>
    <mergeCell ref="A4:R4"/>
    <mergeCell ref="A11:A20"/>
    <mergeCell ref="B11:B20"/>
    <mergeCell ref="A5:R5"/>
    <mergeCell ref="A7:R7"/>
    <mergeCell ref="C9:C10"/>
    <mergeCell ref="D9:F9"/>
    <mergeCell ref="G9:R9"/>
    <mergeCell ref="A58:A67"/>
    <mergeCell ref="A68:A77"/>
    <mergeCell ref="A48:A57"/>
    <mergeCell ref="B46:B47"/>
    <mergeCell ref="B58:B67"/>
    <mergeCell ref="B68:B77"/>
    <mergeCell ref="B48:B57"/>
    <mergeCell ref="A46:A47"/>
    <mergeCell ref="C46:C47"/>
    <mergeCell ref="D46:F46"/>
    <mergeCell ref="G46:R46"/>
    <mergeCell ref="A9:A10"/>
    <mergeCell ref="B9:B10"/>
    <mergeCell ref="B21:B30"/>
    <mergeCell ref="B31:B40"/>
    <mergeCell ref="A21:A30"/>
    <mergeCell ref="A31:A40"/>
    <mergeCell ref="A44:R44"/>
  </mergeCells>
  <printOptions horizontalCentered="1"/>
  <pageMargins left="0.3937007874015748" right="0.3937007874015748" top="0.5905511811023623" bottom="0.3937007874015748" header="0.5118110236220472" footer="0.5118110236220472"/>
  <pageSetup firstPageNumber="36" useFirstPageNumber="1" horizontalDpi="300" verticalDpi="300" orientation="landscape" scale="70" r:id="rId1"/>
  <headerFooter alignWithMargins="0">
    <oddFooter>&amp;C&amp;P</oddFooter>
  </headerFooter>
  <rowBreaks count="1" manualBreakCount="1">
    <brk id="4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78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5.00390625" style="3" customWidth="1"/>
    <col min="2" max="2" width="19.00390625" style="3" customWidth="1"/>
    <col min="3" max="3" width="15.7109375" style="3" customWidth="1"/>
    <col min="4" max="6" width="11.7109375" style="3" customWidth="1"/>
    <col min="7" max="17" width="6.421875" style="21" customWidth="1"/>
    <col min="18" max="18" width="6.8515625" style="21" customWidth="1"/>
    <col min="19" max="16384" width="9.140625" style="3" customWidth="1"/>
  </cols>
  <sheetData>
    <row r="1" spans="1:18" ht="38.25" customHeight="1">
      <c r="A1" s="110" t="s">
        <v>326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</row>
    <row r="2" spans="1:18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2" t="s">
        <v>179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25.5" customHeight="1">
      <c r="A5" s="128" t="s">
        <v>316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3:6" ht="12.75">
      <c r="C6" s="20"/>
      <c r="D6" s="20"/>
      <c r="E6" s="20"/>
      <c r="F6" s="20"/>
    </row>
    <row r="7" spans="1:18" ht="12.75">
      <c r="A7" s="129" t="s">
        <v>182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3:6" ht="12.75">
      <c r="C8" s="22"/>
      <c r="D8" s="20"/>
      <c r="E8" s="20"/>
      <c r="F8" s="20"/>
    </row>
    <row r="9" spans="1:18" ht="12.75">
      <c r="A9" s="89" t="s">
        <v>153</v>
      </c>
      <c r="B9" s="89" t="s">
        <v>154</v>
      </c>
      <c r="C9" s="89" t="s">
        <v>155</v>
      </c>
      <c r="D9" s="130" t="s">
        <v>156</v>
      </c>
      <c r="E9" s="131"/>
      <c r="F9" s="132"/>
      <c r="G9" s="133" t="s">
        <v>157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6.25" thickBot="1">
      <c r="A10" s="125"/>
      <c r="B10" s="125"/>
      <c r="C10" s="125"/>
      <c r="D10" s="23" t="s">
        <v>121</v>
      </c>
      <c r="E10" s="23" t="s">
        <v>138</v>
      </c>
      <c r="F10" s="23" t="s">
        <v>137</v>
      </c>
      <c r="G10" s="24" t="s">
        <v>158</v>
      </c>
      <c r="H10" s="24" t="s">
        <v>159</v>
      </c>
      <c r="I10" s="24" t="s">
        <v>160</v>
      </c>
      <c r="J10" s="25" t="s">
        <v>161</v>
      </c>
      <c r="K10" s="25" t="s">
        <v>162</v>
      </c>
      <c r="L10" s="25" t="s">
        <v>163</v>
      </c>
      <c r="M10" s="25" t="s">
        <v>164</v>
      </c>
      <c r="N10" s="25" t="s">
        <v>165</v>
      </c>
      <c r="O10" s="25" t="s">
        <v>166</v>
      </c>
      <c r="P10" s="25" t="s">
        <v>167</v>
      </c>
      <c r="Q10" s="25" t="s">
        <v>168</v>
      </c>
      <c r="R10" s="25" t="s">
        <v>169</v>
      </c>
    </row>
    <row r="11" spans="1:18" ht="12.75" customHeight="1" thickTop="1">
      <c r="A11" s="124" t="s">
        <v>230</v>
      </c>
      <c r="B11" s="126" t="s">
        <v>120</v>
      </c>
      <c r="C11" s="26" t="s">
        <v>106</v>
      </c>
      <c r="D11" s="27">
        <v>0</v>
      </c>
      <c r="E11" s="27">
        <v>0</v>
      </c>
      <c r="F11" s="28">
        <f aca="true" t="shared" si="0" ref="F11:F19">D11+E11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72"/>
      <c r="B12" s="91"/>
      <c r="C12" s="30" t="s">
        <v>145</v>
      </c>
      <c r="D12" s="27">
        <v>0</v>
      </c>
      <c r="E12" s="31">
        <v>0</v>
      </c>
      <c r="F12" s="28">
        <f t="shared" si="0"/>
        <v>0</v>
      </c>
      <c r="G12" s="32"/>
      <c r="H12" s="33"/>
      <c r="I12" s="33"/>
      <c r="J12" s="33"/>
      <c r="K12" s="33"/>
      <c r="L12" s="33"/>
      <c r="M12" s="33"/>
      <c r="N12" s="32"/>
      <c r="O12" s="55"/>
      <c r="P12" s="55"/>
      <c r="Q12" s="55"/>
      <c r="R12" s="55"/>
    </row>
    <row r="13" spans="1:18" ht="12.75">
      <c r="A13" s="72"/>
      <c r="B13" s="91"/>
      <c r="C13" s="30" t="s">
        <v>146</v>
      </c>
      <c r="D13" s="27">
        <v>0</v>
      </c>
      <c r="E13" s="31">
        <v>0</v>
      </c>
      <c r="F13" s="28">
        <f t="shared" si="0"/>
        <v>0</v>
      </c>
      <c r="G13" s="32"/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</row>
    <row r="14" spans="1:18" ht="12.75">
      <c r="A14" s="72"/>
      <c r="B14" s="91"/>
      <c r="C14" s="30" t="s">
        <v>147</v>
      </c>
      <c r="D14" s="27">
        <v>0</v>
      </c>
      <c r="E14" s="31">
        <v>2500</v>
      </c>
      <c r="F14" s="28">
        <f t="shared" si="0"/>
        <v>2500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>
      <c r="A15" s="72"/>
      <c r="B15" s="91"/>
      <c r="C15" s="30" t="s">
        <v>105</v>
      </c>
      <c r="D15" s="27">
        <v>0</v>
      </c>
      <c r="E15" s="31">
        <v>0</v>
      </c>
      <c r="F15" s="28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2.75">
      <c r="A16" s="72"/>
      <c r="B16" s="91"/>
      <c r="C16" s="30" t="s">
        <v>104</v>
      </c>
      <c r="D16" s="27">
        <v>0</v>
      </c>
      <c r="E16" s="31">
        <v>0</v>
      </c>
      <c r="F16" s="2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72"/>
      <c r="B17" s="91"/>
      <c r="C17" s="30" t="s">
        <v>148</v>
      </c>
      <c r="D17" s="27">
        <v>0</v>
      </c>
      <c r="E17" s="31">
        <v>0</v>
      </c>
      <c r="F17" s="28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2.75">
      <c r="A18" s="72"/>
      <c r="B18" s="91"/>
      <c r="C18" s="30" t="s">
        <v>103</v>
      </c>
      <c r="D18" s="27">
        <v>0</v>
      </c>
      <c r="E18" s="31">
        <v>0</v>
      </c>
      <c r="F18" s="28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72"/>
      <c r="B19" s="91"/>
      <c r="C19" s="30" t="s">
        <v>149</v>
      </c>
      <c r="D19" s="27">
        <v>0</v>
      </c>
      <c r="E19" s="31">
        <v>0</v>
      </c>
      <c r="F19" s="28">
        <f t="shared" si="0"/>
        <v>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3.5" thickBot="1">
      <c r="A20" s="125"/>
      <c r="B20" s="127"/>
      <c r="C20" s="34" t="s">
        <v>79</v>
      </c>
      <c r="D20" s="35">
        <f>SUM(D11:D19)</f>
        <v>0</v>
      </c>
      <c r="E20" s="35">
        <f>SUM(E11:E19)</f>
        <v>2500</v>
      </c>
      <c r="F20" s="35">
        <f>SUM(F11:F19)</f>
        <v>2500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 thickTop="1">
      <c r="A21" s="124" t="s">
        <v>231</v>
      </c>
      <c r="B21" s="126" t="s">
        <v>140</v>
      </c>
      <c r="C21" s="26" t="s">
        <v>106</v>
      </c>
      <c r="D21" s="27">
        <v>0</v>
      </c>
      <c r="E21" s="27">
        <v>0</v>
      </c>
      <c r="F21" s="28">
        <f aca="true" t="shared" si="1" ref="F21:F29">D21+E21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72"/>
      <c r="B22" s="91"/>
      <c r="C22" s="30" t="s">
        <v>145</v>
      </c>
      <c r="D22" s="27">
        <v>0</v>
      </c>
      <c r="E22" s="31">
        <v>0</v>
      </c>
      <c r="F22" s="28">
        <f t="shared" si="1"/>
        <v>0</v>
      </c>
      <c r="G22" s="33"/>
      <c r="H22" s="33"/>
      <c r="I22" s="33"/>
      <c r="J22" s="33"/>
      <c r="K22" s="33"/>
      <c r="L22" s="33"/>
      <c r="M22" s="33"/>
      <c r="N22" s="33"/>
      <c r="O22" s="55"/>
      <c r="P22" s="55"/>
      <c r="Q22" s="55"/>
      <c r="R22" s="55"/>
    </row>
    <row r="23" spans="1:18" ht="12.75">
      <c r="A23" s="72"/>
      <c r="B23" s="91"/>
      <c r="C23" s="30" t="s">
        <v>146</v>
      </c>
      <c r="D23" s="27">
        <v>0</v>
      </c>
      <c r="E23" s="31">
        <v>40000</v>
      </c>
      <c r="F23" s="28">
        <f t="shared" si="1"/>
        <v>40000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>
      <c r="A24" s="72"/>
      <c r="B24" s="91"/>
      <c r="C24" s="30" t="s">
        <v>147</v>
      </c>
      <c r="D24" s="27">
        <v>0</v>
      </c>
      <c r="E24" s="31">
        <v>0</v>
      </c>
      <c r="F24" s="28">
        <f t="shared" si="1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>
      <c r="A25" s="72"/>
      <c r="B25" s="91"/>
      <c r="C25" s="30" t="s">
        <v>105</v>
      </c>
      <c r="D25" s="27">
        <v>0</v>
      </c>
      <c r="E25" s="31">
        <v>0</v>
      </c>
      <c r="F25" s="28">
        <f t="shared" si="1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>
      <c r="A26" s="72"/>
      <c r="B26" s="91"/>
      <c r="C26" s="30" t="s">
        <v>104</v>
      </c>
      <c r="D26" s="27">
        <v>0</v>
      </c>
      <c r="E26" s="31">
        <v>0</v>
      </c>
      <c r="F26" s="28">
        <f t="shared" si="1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2.75">
      <c r="A27" s="72"/>
      <c r="B27" s="91"/>
      <c r="C27" s="30" t="s">
        <v>148</v>
      </c>
      <c r="D27" s="27">
        <v>0</v>
      </c>
      <c r="E27" s="31">
        <v>0</v>
      </c>
      <c r="F27" s="28">
        <f t="shared" si="1"/>
        <v>0</v>
      </c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</row>
    <row r="28" spans="1:18" ht="12.75">
      <c r="A28" s="72"/>
      <c r="B28" s="91"/>
      <c r="C28" s="30" t="s">
        <v>103</v>
      </c>
      <c r="D28" s="27">
        <v>0</v>
      </c>
      <c r="E28" s="31">
        <v>0</v>
      </c>
      <c r="F28" s="28">
        <f t="shared" si="1"/>
        <v>0</v>
      </c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3"/>
    </row>
    <row r="29" spans="1:18" ht="12.75">
      <c r="A29" s="72"/>
      <c r="B29" s="91"/>
      <c r="C29" s="30" t="s">
        <v>149</v>
      </c>
      <c r="D29" s="27">
        <v>0</v>
      </c>
      <c r="E29" s="31">
        <v>3000</v>
      </c>
      <c r="F29" s="28">
        <f t="shared" si="1"/>
        <v>3000</v>
      </c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3"/>
    </row>
    <row r="30" spans="1:18" ht="13.5" thickBot="1">
      <c r="A30" s="125"/>
      <c r="B30" s="127"/>
      <c r="C30" s="34" t="s">
        <v>80</v>
      </c>
      <c r="D30" s="35">
        <f>SUM(D21:D29)</f>
        <v>0</v>
      </c>
      <c r="E30" s="35">
        <f>SUM(E21:E29)</f>
        <v>43000</v>
      </c>
      <c r="F30" s="35">
        <f>SUM(F21:F29)</f>
        <v>43000</v>
      </c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3"/>
    </row>
    <row r="31" spans="1:18" ht="12.75" customHeight="1" thickTop="1">
      <c r="A31" s="124" t="s">
        <v>88</v>
      </c>
      <c r="B31" s="126" t="s">
        <v>110</v>
      </c>
      <c r="C31" s="26" t="s">
        <v>106</v>
      </c>
      <c r="D31" s="27">
        <v>0</v>
      </c>
      <c r="E31" s="27">
        <v>0</v>
      </c>
      <c r="F31" s="28">
        <f aca="true" t="shared" si="2" ref="F31:F39">D31+E31</f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2.75">
      <c r="A32" s="72"/>
      <c r="B32" s="91"/>
      <c r="C32" s="30" t="s">
        <v>145</v>
      </c>
      <c r="D32" s="27">
        <v>0</v>
      </c>
      <c r="E32" s="31">
        <f>15*5*180</f>
        <v>13500</v>
      </c>
      <c r="F32" s="28">
        <f t="shared" si="2"/>
        <v>13500</v>
      </c>
      <c r="G32" s="33"/>
      <c r="H32" s="33"/>
      <c r="I32" s="33"/>
      <c r="J32" s="33"/>
      <c r="K32" s="33"/>
      <c r="L32" s="33"/>
      <c r="M32" s="33"/>
      <c r="N32" s="33"/>
      <c r="O32" s="55"/>
      <c r="P32" s="55"/>
      <c r="Q32" s="55"/>
      <c r="R32" s="55"/>
    </row>
    <row r="33" spans="1:18" ht="12.75">
      <c r="A33" s="72"/>
      <c r="B33" s="91"/>
      <c r="C33" s="30" t="s">
        <v>146</v>
      </c>
      <c r="D33" s="27">
        <v>0</v>
      </c>
      <c r="E33" s="31">
        <v>0</v>
      </c>
      <c r="F33" s="28">
        <f t="shared" si="2"/>
        <v>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2.75">
      <c r="A34" s="72"/>
      <c r="B34" s="91"/>
      <c r="C34" s="30" t="s">
        <v>147</v>
      </c>
      <c r="D34" s="27">
        <v>0</v>
      </c>
      <c r="E34" s="31">
        <f>15*500</f>
        <v>7500</v>
      </c>
      <c r="F34" s="28">
        <f t="shared" si="2"/>
        <v>7500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2.75">
      <c r="A35" s="72"/>
      <c r="B35" s="91"/>
      <c r="C35" s="30" t="s">
        <v>105</v>
      </c>
      <c r="D35" s="27">
        <v>0</v>
      </c>
      <c r="E35" s="31">
        <v>0</v>
      </c>
      <c r="F35" s="28">
        <f t="shared" si="2"/>
        <v>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2.75">
      <c r="A36" s="72"/>
      <c r="B36" s="91"/>
      <c r="C36" s="30" t="s">
        <v>104</v>
      </c>
      <c r="D36" s="27">
        <v>0</v>
      </c>
      <c r="E36" s="31">
        <v>0</v>
      </c>
      <c r="F36" s="28">
        <f t="shared" si="2"/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2.75">
      <c r="A37" s="72"/>
      <c r="B37" s="91"/>
      <c r="C37" s="30" t="s">
        <v>148</v>
      </c>
      <c r="D37" s="27">
        <v>0</v>
      </c>
      <c r="E37" s="31">
        <v>0</v>
      </c>
      <c r="F37" s="28">
        <f t="shared" si="2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72"/>
      <c r="B38" s="91"/>
      <c r="C38" s="30" t="s">
        <v>103</v>
      </c>
      <c r="D38" s="27">
        <v>0</v>
      </c>
      <c r="E38" s="31">
        <v>0</v>
      </c>
      <c r="F38" s="28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72"/>
      <c r="B39" s="91"/>
      <c r="C39" s="30" t="s">
        <v>149</v>
      </c>
      <c r="D39" s="27">
        <v>0</v>
      </c>
      <c r="E39" s="31">
        <v>0</v>
      </c>
      <c r="F39" s="28">
        <f t="shared" si="2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3.5" thickBot="1">
      <c r="A40" s="125"/>
      <c r="B40" s="127"/>
      <c r="C40" s="34" t="s">
        <v>81</v>
      </c>
      <c r="D40" s="35">
        <f>SUM(D31:D39)</f>
        <v>0</v>
      </c>
      <c r="E40" s="35">
        <f>SUM(E31:E39)</f>
        <v>21000</v>
      </c>
      <c r="F40" s="35">
        <f>SUM(F31:F39)</f>
        <v>21000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4.25" thickBot="1" thickTop="1">
      <c r="A41" s="37" t="s">
        <v>82</v>
      </c>
      <c r="B41" s="38"/>
      <c r="C41" s="38"/>
      <c r="D41" s="39">
        <f>D20+D30+D40</f>
        <v>0</v>
      </c>
      <c r="E41" s="39">
        <f>E20+E30+E40</f>
        <v>66500</v>
      </c>
      <c r="F41" s="39">
        <f>F20+F30+F40</f>
        <v>66500</v>
      </c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</row>
    <row r="44" spans="1:18" ht="12.75">
      <c r="A44" s="129" t="s">
        <v>183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3:6" ht="12.75">
      <c r="C45" s="22"/>
      <c r="D45" s="20"/>
      <c r="E45" s="20"/>
      <c r="F45" s="20"/>
    </row>
    <row r="46" spans="1:18" ht="12.75">
      <c r="A46" s="89" t="s">
        <v>153</v>
      </c>
      <c r="B46" s="89" t="s">
        <v>154</v>
      </c>
      <c r="C46" s="89" t="s">
        <v>155</v>
      </c>
      <c r="D46" s="130" t="s">
        <v>156</v>
      </c>
      <c r="E46" s="131"/>
      <c r="F46" s="132"/>
      <c r="G46" s="133" t="s">
        <v>157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</row>
    <row r="47" spans="1:18" ht="26.25" thickBot="1">
      <c r="A47" s="125"/>
      <c r="B47" s="125"/>
      <c r="C47" s="125"/>
      <c r="D47" s="23" t="s">
        <v>121</v>
      </c>
      <c r="E47" s="23" t="s">
        <v>138</v>
      </c>
      <c r="F47" s="23" t="s">
        <v>137</v>
      </c>
      <c r="G47" s="24" t="s">
        <v>158</v>
      </c>
      <c r="H47" s="24" t="s">
        <v>159</v>
      </c>
      <c r="I47" s="24" t="s">
        <v>160</v>
      </c>
      <c r="J47" s="25" t="s">
        <v>161</v>
      </c>
      <c r="K47" s="25" t="s">
        <v>162</v>
      </c>
      <c r="L47" s="25" t="s">
        <v>163</v>
      </c>
      <c r="M47" s="25" t="s">
        <v>164</v>
      </c>
      <c r="N47" s="25" t="s">
        <v>165</v>
      </c>
      <c r="O47" s="25" t="s">
        <v>166</v>
      </c>
      <c r="P47" s="25" t="s">
        <v>167</v>
      </c>
      <c r="Q47" s="25" t="s">
        <v>168</v>
      </c>
      <c r="R47" s="25" t="s">
        <v>169</v>
      </c>
    </row>
    <row r="48" spans="1:18" ht="12.75" customHeight="1" thickTop="1">
      <c r="A48" s="124" t="s">
        <v>230</v>
      </c>
      <c r="B48" s="126" t="s">
        <v>120</v>
      </c>
      <c r="C48" s="26" t="s">
        <v>106</v>
      </c>
      <c r="D48" s="27">
        <v>0</v>
      </c>
      <c r="E48" s="27">
        <v>0</v>
      </c>
      <c r="F48" s="28">
        <f aca="true" t="shared" si="3" ref="F48:F56">D48+E48</f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72"/>
      <c r="B49" s="91"/>
      <c r="C49" s="30" t="s">
        <v>145</v>
      </c>
      <c r="D49" s="27">
        <v>0</v>
      </c>
      <c r="E49" s="31">
        <v>0</v>
      </c>
      <c r="F49" s="28">
        <f t="shared" si="3"/>
        <v>0</v>
      </c>
      <c r="G49" s="55"/>
      <c r="H49" s="55"/>
      <c r="I49" s="55"/>
      <c r="J49" s="55"/>
      <c r="K49" s="55"/>
      <c r="L49" s="55"/>
      <c r="M49" s="55"/>
      <c r="N49" s="55"/>
      <c r="O49" s="32"/>
      <c r="P49" s="32"/>
      <c r="Q49" s="32"/>
      <c r="R49" s="32"/>
    </row>
    <row r="50" spans="1:18" ht="12.75">
      <c r="A50" s="72"/>
      <c r="B50" s="91"/>
      <c r="C50" s="30" t="s">
        <v>146</v>
      </c>
      <c r="D50" s="27">
        <v>0</v>
      </c>
      <c r="E50" s="31">
        <v>0</v>
      </c>
      <c r="F50" s="28">
        <f t="shared" si="3"/>
        <v>0</v>
      </c>
      <c r="G50" s="33"/>
      <c r="H50" s="33"/>
      <c r="I50" s="33"/>
      <c r="J50" s="33"/>
      <c r="K50" s="33"/>
      <c r="L50" s="33"/>
      <c r="M50" s="33"/>
      <c r="N50" s="33"/>
      <c r="O50" s="32"/>
      <c r="P50" s="32"/>
      <c r="Q50" s="32"/>
      <c r="R50" s="32"/>
    </row>
    <row r="51" spans="1:18" ht="12.75">
      <c r="A51" s="72"/>
      <c r="B51" s="91"/>
      <c r="C51" s="30" t="s">
        <v>147</v>
      </c>
      <c r="D51" s="27">
        <v>0</v>
      </c>
      <c r="E51" s="31">
        <v>2500</v>
      </c>
      <c r="F51" s="28">
        <f t="shared" si="3"/>
        <v>2500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72"/>
      <c r="B52" s="91"/>
      <c r="C52" s="30" t="s">
        <v>105</v>
      </c>
      <c r="D52" s="27">
        <v>0</v>
      </c>
      <c r="E52" s="31">
        <v>0</v>
      </c>
      <c r="F52" s="28">
        <f t="shared" si="3"/>
        <v>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72"/>
      <c r="B53" s="91"/>
      <c r="C53" s="30" t="s">
        <v>104</v>
      </c>
      <c r="D53" s="27">
        <v>0</v>
      </c>
      <c r="E53" s="31">
        <v>0</v>
      </c>
      <c r="F53" s="28">
        <f t="shared" si="3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>
      <c r="A54" s="72"/>
      <c r="B54" s="91"/>
      <c r="C54" s="30" t="s">
        <v>148</v>
      </c>
      <c r="D54" s="27">
        <v>0</v>
      </c>
      <c r="E54" s="31">
        <v>0</v>
      </c>
      <c r="F54" s="28">
        <f t="shared" si="3"/>
        <v>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2.75">
      <c r="A55" s="72"/>
      <c r="B55" s="91"/>
      <c r="C55" s="30" t="s">
        <v>103</v>
      </c>
      <c r="D55" s="27">
        <v>0</v>
      </c>
      <c r="E55" s="31">
        <v>0</v>
      </c>
      <c r="F55" s="28">
        <f t="shared" si="3"/>
        <v>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>
      <c r="A56" s="72"/>
      <c r="B56" s="91"/>
      <c r="C56" s="30" t="s">
        <v>149</v>
      </c>
      <c r="D56" s="27">
        <v>0</v>
      </c>
      <c r="E56" s="31">
        <v>0</v>
      </c>
      <c r="F56" s="28">
        <f t="shared" si="3"/>
        <v>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3.5" thickBot="1">
      <c r="A57" s="125"/>
      <c r="B57" s="127"/>
      <c r="C57" s="34" t="s">
        <v>79</v>
      </c>
      <c r="D57" s="35">
        <f>SUM(D48:D56)</f>
        <v>0</v>
      </c>
      <c r="E57" s="35">
        <f>SUM(E48:E56)</f>
        <v>2500</v>
      </c>
      <c r="F57" s="35">
        <f>SUM(F48:F56)</f>
        <v>2500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2.75" customHeight="1" thickTop="1">
      <c r="A58" s="124" t="s">
        <v>231</v>
      </c>
      <c r="B58" s="126" t="s">
        <v>140</v>
      </c>
      <c r="C58" s="26" t="s">
        <v>106</v>
      </c>
      <c r="D58" s="27">
        <v>0</v>
      </c>
      <c r="E58" s="27">
        <v>0</v>
      </c>
      <c r="F58" s="28">
        <f aca="true" t="shared" si="4" ref="F58:F66">D58+E58</f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75">
      <c r="A59" s="72"/>
      <c r="B59" s="91"/>
      <c r="C59" s="30" t="s">
        <v>145</v>
      </c>
      <c r="D59" s="27">
        <v>0</v>
      </c>
      <c r="E59" s="31">
        <v>0</v>
      </c>
      <c r="F59" s="28">
        <f t="shared" si="4"/>
        <v>0</v>
      </c>
      <c r="G59" s="55"/>
      <c r="H59" s="55"/>
      <c r="I59" s="55"/>
      <c r="J59" s="55"/>
      <c r="K59" s="55"/>
      <c r="L59" s="55"/>
      <c r="M59" s="55"/>
      <c r="N59" s="55"/>
      <c r="O59" s="33"/>
      <c r="P59" s="33"/>
      <c r="Q59" s="33"/>
      <c r="R59" s="33"/>
    </row>
    <row r="60" spans="1:18" ht="12.75">
      <c r="A60" s="72"/>
      <c r="B60" s="91"/>
      <c r="C60" s="30" t="s">
        <v>146</v>
      </c>
      <c r="D60" s="27">
        <v>0</v>
      </c>
      <c r="E60" s="31">
        <v>20000</v>
      </c>
      <c r="F60" s="28">
        <f t="shared" si="4"/>
        <v>20000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2.75">
      <c r="A61" s="72"/>
      <c r="B61" s="91"/>
      <c r="C61" s="30" t="s">
        <v>147</v>
      </c>
      <c r="D61" s="27">
        <v>0</v>
      </c>
      <c r="E61" s="31">
        <v>0</v>
      </c>
      <c r="F61" s="28">
        <f t="shared" si="4"/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2.75">
      <c r="A62" s="72"/>
      <c r="B62" s="91"/>
      <c r="C62" s="30" t="s">
        <v>105</v>
      </c>
      <c r="D62" s="27">
        <v>0</v>
      </c>
      <c r="E62" s="31">
        <v>0</v>
      </c>
      <c r="F62" s="28">
        <f t="shared" si="4"/>
        <v>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2.75">
      <c r="A63" s="72"/>
      <c r="B63" s="91"/>
      <c r="C63" s="30" t="s">
        <v>104</v>
      </c>
      <c r="D63" s="27">
        <v>0</v>
      </c>
      <c r="E63" s="31">
        <v>0</v>
      </c>
      <c r="F63" s="28">
        <f t="shared" si="4"/>
        <v>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2.75">
      <c r="A64" s="72"/>
      <c r="B64" s="91"/>
      <c r="C64" s="30" t="s">
        <v>148</v>
      </c>
      <c r="D64" s="27">
        <v>0</v>
      </c>
      <c r="E64" s="31">
        <v>0</v>
      </c>
      <c r="F64" s="28">
        <f t="shared" si="4"/>
        <v>0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2.75">
      <c r="A65" s="72"/>
      <c r="B65" s="91"/>
      <c r="C65" s="30" t="s">
        <v>103</v>
      </c>
      <c r="D65" s="27">
        <v>0</v>
      </c>
      <c r="E65" s="31">
        <v>0</v>
      </c>
      <c r="F65" s="28">
        <f t="shared" si="4"/>
        <v>0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2.75">
      <c r="A66" s="72"/>
      <c r="B66" s="91"/>
      <c r="C66" s="30" t="s">
        <v>149</v>
      </c>
      <c r="D66" s="27">
        <v>0</v>
      </c>
      <c r="E66" s="31">
        <v>5000</v>
      </c>
      <c r="F66" s="28">
        <f t="shared" si="4"/>
        <v>5000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3.5" thickBot="1">
      <c r="A67" s="125"/>
      <c r="B67" s="127"/>
      <c r="C67" s="34" t="s">
        <v>80</v>
      </c>
      <c r="D67" s="35">
        <f>SUM(D58:D66)</f>
        <v>0</v>
      </c>
      <c r="E67" s="35">
        <f>SUM(E58:E66)</f>
        <v>25000</v>
      </c>
      <c r="F67" s="35">
        <f>SUM(F58:F66)</f>
        <v>25000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2.75" customHeight="1" thickTop="1">
      <c r="A68" s="124" t="s">
        <v>88</v>
      </c>
      <c r="B68" s="126" t="s">
        <v>110</v>
      </c>
      <c r="C68" s="26" t="s">
        <v>106</v>
      </c>
      <c r="D68" s="27">
        <v>0</v>
      </c>
      <c r="E68" s="27">
        <v>0</v>
      </c>
      <c r="F68" s="28">
        <f aca="true" t="shared" si="5" ref="F68:F76">D68+E68</f>
        <v>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72"/>
      <c r="B69" s="91"/>
      <c r="C69" s="30" t="s">
        <v>145</v>
      </c>
      <c r="D69" s="27">
        <v>0</v>
      </c>
      <c r="E69" s="27">
        <f>(24*5*180)</f>
        <v>21600</v>
      </c>
      <c r="F69" s="28">
        <f t="shared" si="5"/>
        <v>21600</v>
      </c>
      <c r="G69" s="55"/>
      <c r="H69" s="55"/>
      <c r="I69" s="55"/>
      <c r="J69" s="55"/>
      <c r="K69" s="55"/>
      <c r="L69" s="55"/>
      <c r="M69" s="55"/>
      <c r="N69" s="55"/>
      <c r="O69" s="33"/>
      <c r="P69" s="33"/>
      <c r="Q69" s="33"/>
      <c r="R69" s="33"/>
    </row>
    <row r="70" spans="1:18" ht="12.75">
      <c r="A70" s="72"/>
      <c r="B70" s="91"/>
      <c r="C70" s="30" t="s">
        <v>146</v>
      </c>
      <c r="D70" s="27">
        <v>0</v>
      </c>
      <c r="E70" s="31">
        <v>0</v>
      </c>
      <c r="F70" s="28">
        <f t="shared" si="5"/>
        <v>0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2.75">
      <c r="A71" s="72"/>
      <c r="B71" s="91"/>
      <c r="C71" s="30" t="s">
        <v>147</v>
      </c>
      <c r="D71" s="27">
        <v>0</v>
      </c>
      <c r="E71" s="27">
        <f>(24*500)</f>
        <v>12000</v>
      </c>
      <c r="F71" s="28">
        <f t="shared" si="5"/>
        <v>12000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>
      <c r="A72" s="72"/>
      <c r="B72" s="91"/>
      <c r="C72" s="30" t="s">
        <v>105</v>
      </c>
      <c r="D72" s="27">
        <v>0</v>
      </c>
      <c r="E72" s="31">
        <v>0</v>
      </c>
      <c r="F72" s="28">
        <f t="shared" si="5"/>
        <v>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.75">
      <c r="A73" s="72"/>
      <c r="B73" s="91"/>
      <c r="C73" s="30" t="s">
        <v>104</v>
      </c>
      <c r="D73" s="27">
        <v>0</v>
      </c>
      <c r="E73" s="31">
        <v>0</v>
      </c>
      <c r="F73" s="28">
        <f t="shared" si="5"/>
        <v>0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2.75">
      <c r="A74" s="72"/>
      <c r="B74" s="91"/>
      <c r="C74" s="30" t="s">
        <v>148</v>
      </c>
      <c r="D74" s="27">
        <v>0</v>
      </c>
      <c r="E74" s="31">
        <v>0</v>
      </c>
      <c r="F74" s="28">
        <f t="shared" si="5"/>
        <v>0</v>
      </c>
      <c r="G74" s="33"/>
      <c r="H74" s="33"/>
      <c r="I74" s="33"/>
      <c r="J74" s="33"/>
      <c r="K74" s="33"/>
      <c r="L74" s="33"/>
      <c r="M74" s="33"/>
      <c r="N74" s="33"/>
      <c r="O74" s="32"/>
      <c r="P74" s="32"/>
      <c r="Q74" s="32"/>
      <c r="R74" s="32"/>
    </row>
    <row r="75" spans="1:18" ht="12.75">
      <c r="A75" s="72"/>
      <c r="B75" s="91"/>
      <c r="C75" s="30" t="s">
        <v>103</v>
      </c>
      <c r="D75" s="27">
        <v>0</v>
      </c>
      <c r="E75" s="31">
        <v>0</v>
      </c>
      <c r="F75" s="28">
        <f t="shared" si="5"/>
        <v>0</v>
      </c>
      <c r="G75" s="33"/>
      <c r="H75" s="33"/>
      <c r="I75" s="33"/>
      <c r="J75" s="33"/>
      <c r="K75" s="33"/>
      <c r="L75" s="33"/>
      <c r="M75" s="33"/>
      <c r="N75" s="33"/>
      <c r="O75" s="32"/>
      <c r="P75" s="32"/>
      <c r="Q75" s="32"/>
      <c r="R75" s="32"/>
    </row>
    <row r="76" spans="1:18" ht="12.75">
      <c r="A76" s="72"/>
      <c r="B76" s="91"/>
      <c r="C76" s="30" t="s">
        <v>149</v>
      </c>
      <c r="D76" s="27">
        <v>0</v>
      </c>
      <c r="E76" s="31">
        <v>0</v>
      </c>
      <c r="F76" s="28">
        <f t="shared" si="5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3.5" thickBot="1">
      <c r="A77" s="125"/>
      <c r="B77" s="127"/>
      <c r="C77" s="34" t="s">
        <v>81</v>
      </c>
      <c r="D77" s="35">
        <f>SUM(D68:D76)</f>
        <v>0</v>
      </c>
      <c r="E77" s="35">
        <f>SUM(E68:E76)</f>
        <v>33600</v>
      </c>
      <c r="F77" s="35">
        <f>SUM(F68:F76)</f>
        <v>33600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4.25" thickBot="1" thickTop="1">
      <c r="A78" s="37" t="s">
        <v>83</v>
      </c>
      <c r="B78" s="38"/>
      <c r="C78" s="38"/>
      <c r="D78" s="39">
        <f>D57+D67+D77</f>
        <v>0</v>
      </c>
      <c r="E78" s="39">
        <f>E57+E67+E77</f>
        <v>61100</v>
      </c>
      <c r="F78" s="39">
        <f>F57+F67+F77</f>
        <v>61100</v>
      </c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</sheetData>
  <mergeCells count="28">
    <mergeCell ref="C46:C47"/>
    <mergeCell ref="D46:F46"/>
    <mergeCell ref="G46:R46"/>
    <mergeCell ref="A9:A10"/>
    <mergeCell ref="B9:B10"/>
    <mergeCell ref="B21:B30"/>
    <mergeCell ref="B31:B40"/>
    <mergeCell ref="A21:A30"/>
    <mergeCell ref="A31:A40"/>
    <mergeCell ref="A44:R44"/>
    <mergeCell ref="A58:A67"/>
    <mergeCell ref="A68:A77"/>
    <mergeCell ref="A48:A57"/>
    <mergeCell ref="B46:B47"/>
    <mergeCell ref="B58:B67"/>
    <mergeCell ref="B68:B77"/>
    <mergeCell ref="B48:B57"/>
    <mergeCell ref="A46:A47"/>
    <mergeCell ref="A1:Q1"/>
    <mergeCell ref="A3:R3"/>
    <mergeCell ref="A4:R4"/>
    <mergeCell ref="A11:A20"/>
    <mergeCell ref="B11:B20"/>
    <mergeCell ref="A5:R5"/>
    <mergeCell ref="A7:R7"/>
    <mergeCell ref="C9:C10"/>
    <mergeCell ref="D9:F9"/>
    <mergeCell ref="G9:R9"/>
  </mergeCells>
  <printOptions horizontalCentered="1"/>
  <pageMargins left="0.3937007874015748" right="0.3937007874015748" top="0.5905511811023623" bottom="0.3937007874015748" header="0.5118110236220472" footer="0.5118110236220472"/>
  <pageSetup firstPageNumber="38" useFirstPageNumber="1" horizontalDpi="300" verticalDpi="300" orientation="landscape" scale="70" r:id="rId1"/>
  <headerFooter alignWithMargins="0">
    <oddFooter>&amp;C&amp;P</oddFooter>
  </headerFooter>
  <rowBreaks count="1" manualBreakCount="1">
    <brk id="4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58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5.00390625" style="3" customWidth="1"/>
    <col min="2" max="2" width="19.00390625" style="3" customWidth="1"/>
    <col min="3" max="3" width="15.7109375" style="3" customWidth="1"/>
    <col min="4" max="6" width="11.7109375" style="3" customWidth="1"/>
    <col min="7" max="17" width="6.421875" style="21" customWidth="1"/>
    <col min="18" max="18" width="6.8515625" style="21" customWidth="1"/>
    <col min="19" max="16384" width="9.140625" style="3" customWidth="1"/>
  </cols>
  <sheetData>
    <row r="1" spans="1:18" ht="38.25" customHeight="1">
      <c r="A1" s="110" t="s">
        <v>326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</row>
    <row r="2" spans="1:18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2" t="s">
        <v>179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25.5" customHeight="1">
      <c r="A5" s="128" t="s">
        <v>321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3:6" ht="12.75">
      <c r="C6" s="20"/>
      <c r="D6" s="20"/>
      <c r="E6" s="20"/>
      <c r="F6" s="20"/>
    </row>
    <row r="7" spans="1:18" ht="12.75">
      <c r="A7" s="129" t="s">
        <v>182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3:6" ht="12.75">
      <c r="C8" s="22"/>
      <c r="D8" s="20"/>
      <c r="E8" s="20"/>
      <c r="F8" s="20"/>
    </row>
    <row r="9" spans="1:18" ht="12.75">
      <c r="A9" s="89" t="s">
        <v>153</v>
      </c>
      <c r="B9" s="89" t="s">
        <v>154</v>
      </c>
      <c r="C9" s="89" t="s">
        <v>155</v>
      </c>
      <c r="D9" s="130" t="s">
        <v>156</v>
      </c>
      <c r="E9" s="131"/>
      <c r="F9" s="132"/>
      <c r="G9" s="133" t="s">
        <v>157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6.25" thickBot="1">
      <c r="A10" s="125"/>
      <c r="B10" s="125"/>
      <c r="C10" s="125"/>
      <c r="D10" s="23" t="s">
        <v>121</v>
      </c>
      <c r="E10" s="23" t="s">
        <v>138</v>
      </c>
      <c r="F10" s="23" t="s">
        <v>137</v>
      </c>
      <c r="G10" s="24" t="s">
        <v>158</v>
      </c>
      <c r="H10" s="24" t="s">
        <v>159</v>
      </c>
      <c r="I10" s="24" t="s">
        <v>160</v>
      </c>
      <c r="J10" s="25" t="s">
        <v>161</v>
      </c>
      <c r="K10" s="25" t="s">
        <v>162</v>
      </c>
      <c r="L10" s="25" t="s">
        <v>163</v>
      </c>
      <c r="M10" s="25" t="s">
        <v>164</v>
      </c>
      <c r="N10" s="25" t="s">
        <v>165</v>
      </c>
      <c r="O10" s="25" t="s">
        <v>166</v>
      </c>
      <c r="P10" s="25" t="s">
        <v>167</v>
      </c>
      <c r="Q10" s="25" t="s">
        <v>168</v>
      </c>
      <c r="R10" s="25" t="s">
        <v>169</v>
      </c>
    </row>
    <row r="11" spans="1:18" ht="12.75" customHeight="1" thickTop="1">
      <c r="A11" s="124" t="s">
        <v>248</v>
      </c>
      <c r="B11" s="126" t="s">
        <v>120</v>
      </c>
      <c r="C11" s="26" t="s">
        <v>106</v>
      </c>
      <c r="D11" s="27">
        <v>0</v>
      </c>
      <c r="E11" s="27">
        <v>0</v>
      </c>
      <c r="F11" s="28">
        <f aca="true" t="shared" si="0" ref="F11:F19">D11+E11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72"/>
      <c r="B12" s="91"/>
      <c r="C12" s="30" t="s">
        <v>145</v>
      </c>
      <c r="D12" s="27">
        <v>0</v>
      </c>
      <c r="E12" s="31">
        <v>0</v>
      </c>
      <c r="F12" s="28">
        <f t="shared" si="0"/>
        <v>0</v>
      </c>
      <c r="G12" s="32"/>
      <c r="H12" s="33"/>
      <c r="I12" s="33"/>
      <c r="J12" s="33"/>
      <c r="K12" s="33"/>
      <c r="L12" s="33"/>
      <c r="M12" s="33"/>
      <c r="N12" s="32"/>
      <c r="O12" s="55"/>
      <c r="P12" s="55"/>
      <c r="Q12" s="55"/>
      <c r="R12" s="55"/>
    </row>
    <row r="13" spans="1:18" ht="12.75">
      <c r="A13" s="72"/>
      <c r="B13" s="91"/>
      <c r="C13" s="30" t="s">
        <v>146</v>
      </c>
      <c r="D13" s="27">
        <v>0</v>
      </c>
      <c r="E13" s="31">
        <v>0</v>
      </c>
      <c r="F13" s="28">
        <f t="shared" si="0"/>
        <v>0</v>
      </c>
      <c r="G13" s="32"/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</row>
    <row r="14" spans="1:18" ht="12.75">
      <c r="A14" s="72"/>
      <c r="B14" s="91"/>
      <c r="C14" s="30" t="s">
        <v>147</v>
      </c>
      <c r="D14" s="27">
        <v>0</v>
      </c>
      <c r="E14" s="31">
        <v>5000</v>
      </c>
      <c r="F14" s="28">
        <f t="shared" si="0"/>
        <v>5000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>
      <c r="A15" s="72"/>
      <c r="B15" s="91"/>
      <c r="C15" s="30" t="s">
        <v>105</v>
      </c>
      <c r="D15" s="27">
        <v>0</v>
      </c>
      <c r="E15" s="31">
        <v>0</v>
      </c>
      <c r="F15" s="28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2.75">
      <c r="A16" s="72"/>
      <c r="B16" s="91"/>
      <c r="C16" s="30" t="s">
        <v>104</v>
      </c>
      <c r="D16" s="27">
        <v>0</v>
      </c>
      <c r="E16" s="31">
        <v>0</v>
      </c>
      <c r="F16" s="2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72"/>
      <c r="B17" s="91"/>
      <c r="C17" s="30" t="s">
        <v>148</v>
      </c>
      <c r="D17" s="27">
        <v>0</v>
      </c>
      <c r="E17" s="31">
        <v>0</v>
      </c>
      <c r="F17" s="28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2.75">
      <c r="A18" s="72"/>
      <c r="B18" s="91"/>
      <c r="C18" s="30" t="s">
        <v>103</v>
      </c>
      <c r="D18" s="27">
        <v>0</v>
      </c>
      <c r="E18" s="31">
        <v>0</v>
      </c>
      <c r="F18" s="28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72"/>
      <c r="B19" s="91"/>
      <c r="C19" s="30" t="s">
        <v>149</v>
      </c>
      <c r="D19" s="27">
        <v>0</v>
      </c>
      <c r="E19" s="31">
        <v>0</v>
      </c>
      <c r="F19" s="28">
        <f t="shared" si="0"/>
        <v>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3.5" thickBot="1">
      <c r="A20" s="125"/>
      <c r="B20" s="127"/>
      <c r="C20" s="34" t="s">
        <v>84</v>
      </c>
      <c r="D20" s="35">
        <f>SUM(D11:D19)</f>
        <v>0</v>
      </c>
      <c r="E20" s="35">
        <f>SUM(E11:E19)</f>
        <v>5000</v>
      </c>
      <c r="F20" s="35">
        <f>SUM(F11:F19)</f>
        <v>5000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 thickTop="1">
      <c r="A21" s="124" t="s">
        <v>306</v>
      </c>
      <c r="B21" s="126" t="s">
        <v>120</v>
      </c>
      <c r="C21" s="26" t="s">
        <v>106</v>
      </c>
      <c r="D21" s="27">
        <v>0</v>
      </c>
      <c r="E21" s="27">
        <v>0</v>
      </c>
      <c r="F21" s="28">
        <f aca="true" t="shared" si="1" ref="F21:F29">D21+E21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72"/>
      <c r="B22" s="91"/>
      <c r="C22" s="30" t="s">
        <v>145</v>
      </c>
      <c r="D22" s="27">
        <v>0</v>
      </c>
      <c r="E22" s="31">
        <v>0</v>
      </c>
      <c r="F22" s="28">
        <f t="shared" si="1"/>
        <v>0</v>
      </c>
      <c r="G22" s="33"/>
      <c r="H22" s="33"/>
      <c r="I22" s="33"/>
      <c r="J22" s="33"/>
      <c r="K22" s="33"/>
      <c r="L22" s="33"/>
      <c r="M22" s="33"/>
      <c r="N22" s="33"/>
      <c r="O22" s="55"/>
      <c r="P22" s="55"/>
      <c r="Q22" s="55"/>
      <c r="R22" s="55"/>
    </row>
    <row r="23" spans="1:18" ht="12.75">
      <c r="A23" s="72"/>
      <c r="B23" s="91"/>
      <c r="C23" s="30" t="s">
        <v>146</v>
      </c>
      <c r="D23" s="27">
        <v>0</v>
      </c>
      <c r="E23" s="31">
        <v>0</v>
      </c>
      <c r="F23" s="28">
        <f t="shared" si="1"/>
        <v>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>
      <c r="A24" s="72"/>
      <c r="B24" s="91"/>
      <c r="C24" s="30" t="s">
        <v>147</v>
      </c>
      <c r="D24" s="27">
        <v>0</v>
      </c>
      <c r="E24" s="31">
        <v>0</v>
      </c>
      <c r="F24" s="28">
        <f t="shared" si="1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>
      <c r="A25" s="72"/>
      <c r="B25" s="91"/>
      <c r="C25" s="30" t="s">
        <v>105</v>
      </c>
      <c r="D25" s="27">
        <v>0</v>
      </c>
      <c r="E25" s="31">
        <v>0</v>
      </c>
      <c r="F25" s="28">
        <f t="shared" si="1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>
      <c r="A26" s="72"/>
      <c r="B26" s="91"/>
      <c r="C26" s="30" t="s">
        <v>104</v>
      </c>
      <c r="D26" s="27">
        <v>0</v>
      </c>
      <c r="E26" s="31">
        <v>0</v>
      </c>
      <c r="F26" s="28">
        <f t="shared" si="1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2.75">
      <c r="A27" s="72"/>
      <c r="B27" s="91"/>
      <c r="C27" s="30" t="s">
        <v>148</v>
      </c>
      <c r="D27" s="27">
        <v>0</v>
      </c>
      <c r="E27" s="31">
        <v>0</v>
      </c>
      <c r="F27" s="28">
        <f t="shared" si="1"/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2.75">
      <c r="A28" s="72"/>
      <c r="B28" s="91"/>
      <c r="C28" s="30" t="s">
        <v>103</v>
      </c>
      <c r="D28" s="27">
        <v>0</v>
      </c>
      <c r="E28" s="31">
        <v>0</v>
      </c>
      <c r="F28" s="28">
        <f t="shared" si="1"/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ht="12.75">
      <c r="A29" s="72"/>
      <c r="B29" s="91"/>
      <c r="C29" s="30" t="s">
        <v>149</v>
      </c>
      <c r="D29" s="27">
        <v>0</v>
      </c>
      <c r="E29" s="31">
        <v>0</v>
      </c>
      <c r="F29" s="28">
        <f t="shared" si="1"/>
        <v>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3.5" thickBot="1">
      <c r="A30" s="125"/>
      <c r="B30" s="127"/>
      <c r="C30" s="34" t="s">
        <v>85</v>
      </c>
      <c r="D30" s="35">
        <f>SUM(D21:D29)</f>
        <v>0</v>
      </c>
      <c r="E30" s="35">
        <f>SUM(E21:E29)</f>
        <v>0</v>
      </c>
      <c r="F30" s="35">
        <f>SUM(F21:F29)</f>
        <v>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4.25" thickBot="1" thickTop="1">
      <c r="A31" s="37" t="s">
        <v>87</v>
      </c>
      <c r="B31" s="38"/>
      <c r="C31" s="38"/>
      <c r="D31" s="39">
        <f>D20+D30</f>
        <v>0</v>
      </c>
      <c r="E31" s="39">
        <f>E20+E30</f>
        <v>5000</v>
      </c>
      <c r="F31" s="39">
        <f>F20+F30</f>
        <v>5000</v>
      </c>
      <c r="G31" s="40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2"/>
    </row>
    <row r="34" spans="1:18" ht="12.75">
      <c r="A34" s="129" t="s">
        <v>183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</row>
    <row r="35" spans="3:6" ht="12.75">
      <c r="C35" s="22"/>
      <c r="D35" s="20"/>
      <c r="E35" s="20"/>
      <c r="F35" s="20"/>
    </row>
    <row r="36" spans="1:18" ht="12.75">
      <c r="A36" s="89" t="s">
        <v>153</v>
      </c>
      <c r="B36" s="89" t="s">
        <v>154</v>
      </c>
      <c r="C36" s="89" t="s">
        <v>155</v>
      </c>
      <c r="D36" s="130" t="s">
        <v>156</v>
      </c>
      <c r="E36" s="131"/>
      <c r="F36" s="132"/>
      <c r="G36" s="133" t="s">
        <v>157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5"/>
    </row>
    <row r="37" spans="1:18" ht="26.25" thickBot="1">
      <c r="A37" s="125"/>
      <c r="B37" s="125"/>
      <c r="C37" s="125"/>
      <c r="D37" s="23" t="s">
        <v>121</v>
      </c>
      <c r="E37" s="23" t="s">
        <v>138</v>
      </c>
      <c r="F37" s="23" t="s">
        <v>137</v>
      </c>
      <c r="G37" s="24" t="s">
        <v>158</v>
      </c>
      <c r="H37" s="24" t="s">
        <v>159</v>
      </c>
      <c r="I37" s="24" t="s">
        <v>160</v>
      </c>
      <c r="J37" s="25" t="s">
        <v>161</v>
      </c>
      <c r="K37" s="25" t="s">
        <v>162</v>
      </c>
      <c r="L37" s="25" t="s">
        <v>163</v>
      </c>
      <c r="M37" s="25" t="s">
        <v>164</v>
      </c>
      <c r="N37" s="25" t="s">
        <v>165</v>
      </c>
      <c r="O37" s="25" t="s">
        <v>166</v>
      </c>
      <c r="P37" s="25" t="s">
        <v>167</v>
      </c>
      <c r="Q37" s="25" t="s">
        <v>168</v>
      </c>
      <c r="R37" s="25" t="s">
        <v>169</v>
      </c>
    </row>
    <row r="38" spans="1:18" ht="12.75" customHeight="1" thickTop="1">
      <c r="A38" s="124" t="s">
        <v>248</v>
      </c>
      <c r="B38" s="126" t="s">
        <v>120</v>
      </c>
      <c r="C38" s="26" t="s">
        <v>106</v>
      </c>
      <c r="D38" s="27">
        <v>0</v>
      </c>
      <c r="E38" s="27">
        <v>0</v>
      </c>
      <c r="F38" s="28">
        <f aca="true" t="shared" si="2" ref="F38:F46">D38+E38</f>
        <v>0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2.75">
      <c r="A39" s="72"/>
      <c r="B39" s="91"/>
      <c r="C39" s="30" t="s">
        <v>145</v>
      </c>
      <c r="D39" s="27">
        <v>0</v>
      </c>
      <c r="E39" s="31">
        <v>0</v>
      </c>
      <c r="F39" s="28">
        <f t="shared" si="2"/>
        <v>0</v>
      </c>
      <c r="G39" s="55"/>
      <c r="H39" s="55"/>
      <c r="I39" s="55"/>
      <c r="J39" s="55"/>
      <c r="K39" s="55"/>
      <c r="L39" s="55"/>
      <c r="M39" s="55"/>
      <c r="N39" s="55"/>
      <c r="O39" s="32"/>
      <c r="P39" s="32"/>
      <c r="Q39" s="32"/>
      <c r="R39" s="32"/>
    </row>
    <row r="40" spans="1:18" ht="12.75">
      <c r="A40" s="72"/>
      <c r="B40" s="91"/>
      <c r="C40" s="30" t="s">
        <v>146</v>
      </c>
      <c r="D40" s="27">
        <v>0</v>
      </c>
      <c r="E40" s="31">
        <v>0</v>
      </c>
      <c r="F40" s="28">
        <f t="shared" si="2"/>
        <v>0</v>
      </c>
      <c r="G40" s="33"/>
      <c r="H40" s="33"/>
      <c r="I40" s="33"/>
      <c r="J40" s="33"/>
      <c r="K40" s="33"/>
      <c r="L40" s="33"/>
      <c r="M40" s="33"/>
      <c r="N40" s="33"/>
      <c r="O40" s="32"/>
      <c r="P40" s="32"/>
      <c r="Q40" s="32"/>
      <c r="R40" s="32"/>
    </row>
    <row r="41" spans="1:18" ht="12.75">
      <c r="A41" s="72"/>
      <c r="B41" s="91"/>
      <c r="C41" s="30" t="s">
        <v>147</v>
      </c>
      <c r="D41" s="27">
        <v>0</v>
      </c>
      <c r="E41" s="31">
        <v>5000</v>
      </c>
      <c r="F41" s="28">
        <f t="shared" si="2"/>
        <v>5000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12.75">
      <c r="A42" s="72"/>
      <c r="B42" s="91"/>
      <c r="C42" s="30" t="s">
        <v>105</v>
      </c>
      <c r="D42" s="27">
        <v>0</v>
      </c>
      <c r="E42" s="31">
        <v>0</v>
      </c>
      <c r="F42" s="28">
        <f t="shared" si="2"/>
        <v>0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ht="12.75">
      <c r="A43" s="72"/>
      <c r="B43" s="91"/>
      <c r="C43" s="30" t="s">
        <v>104</v>
      </c>
      <c r="D43" s="27">
        <v>0</v>
      </c>
      <c r="E43" s="31">
        <v>0</v>
      </c>
      <c r="F43" s="28">
        <f t="shared" si="2"/>
        <v>0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12.75">
      <c r="A44" s="72"/>
      <c r="B44" s="91"/>
      <c r="C44" s="30" t="s">
        <v>148</v>
      </c>
      <c r="D44" s="27">
        <v>0</v>
      </c>
      <c r="E44" s="31">
        <v>0</v>
      </c>
      <c r="F44" s="28">
        <f t="shared" si="2"/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12.75">
      <c r="A45" s="72"/>
      <c r="B45" s="91"/>
      <c r="C45" s="30" t="s">
        <v>103</v>
      </c>
      <c r="D45" s="27">
        <v>0</v>
      </c>
      <c r="E45" s="31">
        <v>0</v>
      </c>
      <c r="F45" s="28">
        <f t="shared" si="2"/>
        <v>0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8" ht="12.75">
      <c r="A46" s="72"/>
      <c r="B46" s="91"/>
      <c r="C46" s="30" t="s">
        <v>149</v>
      </c>
      <c r="D46" s="27">
        <v>0</v>
      </c>
      <c r="E46" s="31">
        <v>0</v>
      </c>
      <c r="F46" s="28">
        <f t="shared" si="2"/>
        <v>0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13.5" thickBot="1">
      <c r="A47" s="125"/>
      <c r="B47" s="127"/>
      <c r="C47" s="34" t="s">
        <v>84</v>
      </c>
      <c r="D47" s="35">
        <f>SUM(D38:D46)</f>
        <v>0</v>
      </c>
      <c r="E47" s="35">
        <f>SUM(E38:E46)</f>
        <v>5000</v>
      </c>
      <c r="F47" s="35">
        <f>SUM(F38:F46)</f>
        <v>5000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8" ht="12.75" customHeight="1" thickTop="1">
      <c r="A48" s="124" t="s">
        <v>306</v>
      </c>
      <c r="B48" s="126" t="s">
        <v>120</v>
      </c>
      <c r="C48" s="26" t="s">
        <v>106</v>
      </c>
      <c r="D48" s="27">
        <v>0</v>
      </c>
      <c r="E48" s="27">
        <v>0</v>
      </c>
      <c r="F48" s="28">
        <f aca="true" t="shared" si="3" ref="F48:F56">D48+E48</f>
        <v>0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2.75">
      <c r="A49" s="72"/>
      <c r="B49" s="91"/>
      <c r="C49" s="30" t="s">
        <v>145</v>
      </c>
      <c r="D49" s="27">
        <v>0</v>
      </c>
      <c r="E49" s="31">
        <v>0</v>
      </c>
      <c r="F49" s="28">
        <f t="shared" si="3"/>
        <v>0</v>
      </c>
      <c r="G49" s="55"/>
      <c r="H49" s="55"/>
      <c r="I49" s="55"/>
      <c r="J49" s="55"/>
      <c r="K49" s="55"/>
      <c r="L49" s="55"/>
      <c r="M49" s="55"/>
      <c r="N49" s="55"/>
      <c r="O49" s="33"/>
      <c r="P49" s="33"/>
      <c r="Q49" s="33"/>
      <c r="R49" s="33"/>
    </row>
    <row r="50" spans="1:18" ht="12.75">
      <c r="A50" s="72"/>
      <c r="B50" s="91"/>
      <c r="C50" s="30" t="s">
        <v>146</v>
      </c>
      <c r="D50" s="27">
        <v>0</v>
      </c>
      <c r="E50" s="31">
        <v>0</v>
      </c>
      <c r="F50" s="28">
        <f t="shared" si="3"/>
        <v>0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12.75">
      <c r="A51" s="72"/>
      <c r="B51" s="91"/>
      <c r="C51" s="30" t="s">
        <v>147</v>
      </c>
      <c r="D51" s="27">
        <v>0</v>
      </c>
      <c r="E51" s="31">
        <v>3780000</v>
      </c>
      <c r="F51" s="28">
        <f t="shared" si="3"/>
        <v>3780000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72"/>
      <c r="B52" s="91"/>
      <c r="C52" s="30" t="s">
        <v>105</v>
      </c>
      <c r="D52" s="27">
        <v>0</v>
      </c>
      <c r="E52" s="31">
        <v>0</v>
      </c>
      <c r="F52" s="28">
        <f t="shared" si="3"/>
        <v>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72"/>
      <c r="B53" s="91"/>
      <c r="C53" s="30" t="s">
        <v>104</v>
      </c>
      <c r="D53" s="27">
        <v>0</v>
      </c>
      <c r="E53" s="31">
        <v>0</v>
      </c>
      <c r="F53" s="28">
        <f t="shared" si="3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>
      <c r="A54" s="72"/>
      <c r="B54" s="91"/>
      <c r="C54" s="30" t="s">
        <v>148</v>
      </c>
      <c r="D54" s="27">
        <v>0</v>
      </c>
      <c r="E54" s="31">
        <v>0</v>
      </c>
      <c r="F54" s="28">
        <f t="shared" si="3"/>
        <v>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2.75">
      <c r="A55" s="72"/>
      <c r="B55" s="91"/>
      <c r="C55" s="30" t="s">
        <v>103</v>
      </c>
      <c r="D55" s="27">
        <v>0</v>
      </c>
      <c r="E55" s="31">
        <v>0</v>
      </c>
      <c r="F55" s="28">
        <f t="shared" si="3"/>
        <v>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>
      <c r="A56" s="72"/>
      <c r="B56" s="91"/>
      <c r="C56" s="30" t="s">
        <v>149</v>
      </c>
      <c r="D56" s="27">
        <v>0</v>
      </c>
      <c r="E56" s="31">
        <v>5000</v>
      </c>
      <c r="F56" s="28">
        <f t="shared" si="3"/>
        <v>5000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3.5" thickBot="1">
      <c r="A57" s="125"/>
      <c r="B57" s="127"/>
      <c r="C57" s="34" t="s">
        <v>85</v>
      </c>
      <c r="D57" s="35">
        <f>SUM(D48:D56)</f>
        <v>0</v>
      </c>
      <c r="E57" s="35">
        <f>SUM(E48:E56)</f>
        <v>3785000</v>
      </c>
      <c r="F57" s="35">
        <f>SUM(F48:F56)</f>
        <v>3785000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4.25" thickBot="1" thickTop="1">
      <c r="A58" s="37" t="s">
        <v>86</v>
      </c>
      <c r="B58" s="38"/>
      <c r="C58" s="38"/>
      <c r="D58" s="39">
        <f>D47+D57</f>
        <v>0</v>
      </c>
      <c r="E58" s="39">
        <f>E47+E57</f>
        <v>3790000</v>
      </c>
      <c r="F58" s="39">
        <f>F47+F57</f>
        <v>3790000</v>
      </c>
      <c r="G58" s="40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/>
    </row>
  </sheetData>
  <mergeCells count="24">
    <mergeCell ref="C36:C37"/>
    <mergeCell ref="D36:F36"/>
    <mergeCell ref="G36:R36"/>
    <mergeCell ref="A9:A10"/>
    <mergeCell ref="B9:B10"/>
    <mergeCell ref="B21:B30"/>
    <mergeCell ref="A21:A30"/>
    <mergeCell ref="A34:R34"/>
    <mergeCell ref="A48:A57"/>
    <mergeCell ref="A38:A47"/>
    <mergeCell ref="B36:B37"/>
    <mergeCell ref="B48:B57"/>
    <mergeCell ref="B38:B47"/>
    <mergeCell ref="A36:A37"/>
    <mergeCell ref="A1:Q1"/>
    <mergeCell ref="A3:R3"/>
    <mergeCell ref="A4:R4"/>
    <mergeCell ref="A11:A20"/>
    <mergeCell ref="B11:B20"/>
    <mergeCell ref="A5:R5"/>
    <mergeCell ref="A7:R7"/>
    <mergeCell ref="C9:C10"/>
    <mergeCell ref="D9:F9"/>
    <mergeCell ref="G9:R9"/>
  </mergeCells>
  <printOptions horizontalCentered="1"/>
  <pageMargins left="0.3937007874015748" right="0.3937007874015748" top="0.5905511811023623" bottom="0.3937007874015748" header="0.5118110236220472" footer="0.5118110236220472"/>
  <pageSetup firstPageNumber="40" useFirstPageNumber="1" horizontalDpi="300" verticalDpi="300" orientation="landscape" scale="70" r:id="rId1"/>
  <headerFooter alignWithMargins="0">
    <oddFooter>&amp;C&amp;P</oddFooter>
  </headerFooter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78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5.00390625" style="3" customWidth="1"/>
    <col min="2" max="2" width="19.00390625" style="3" customWidth="1"/>
    <col min="3" max="3" width="15.7109375" style="3" customWidth="1"/>
    <col min="4" max="6" width="11.7109375" style="3" customWidth="1"/>
    <col min="7" max="17" width="6.421875" style="21" customWidth="1"/>
    <col min="18" max="18" width="6.8515625" style="21" customWidth="1"/>
    <col min="19" max="16384" width="9.140625" style="3" customWidth="1"/>
  </cols>
  <sheetData>
    <row r="1" spans="1:18" ht="38.25" customHeight="1">
      <c r="A1" s="110" t="s">
        <v>326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</row>
    <row r="2" spans="1:18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2" t="s">
        <v>179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25.5" customHeight="1">
      <c r="A5" s="128" t="s">
        <v>249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3:6" ht="12.75">
      <c r="C6" s="20"/>
      <c r="D6" s="20"/>
      <c r="E6" s="20"/>
      <c r="F6" s="20"/>
    </row>
    <row r="7" spans="1:18" ht="12.75">
      <c r="A7" s="129" t="s">
        <v>182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3:6" ht="12.75">
      <c r="C8" s="22"/>
      <c r="D8" s="20"/>
      <c r="E8" s="20"/>
      <c r="F8" s="20"/>
    </row>
    <row r="9" spans="1:18" ht="12.75">
      <c r="A9" s="89" t="s">
        <v>153</v>
      </c>
      <c r="B9" s="89" t="s">
        <v>154</v>
      </c>
      <c r="C9" s="89" t="s">
        <v>155</v>
      </c>
      <c r="D9" s="130" t="s">
        <v>156</v>
      </c>
      <c r="E9" s="131"/>
      <c r="F9" s="132"/>
      <c r="G9" s="133" t="s">
        <v>157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6.25" thickBot="1">
      <c r="A10" s="125"/>
      <c r="B10" s="125"/>
      <c r="C10" s="125"/>
      <c r="D10" s="23" t="s">
        <v>121</v>
      </c>
      <c r="E10" s="23" t="s">
        <v>138</v>
      </c>
      <c r="F10" s="23" t="s">
        <v>137</v>
      </c>
      <c r="G10" s="24" t="s">
        <v>158</v>
      </c>
      <c r="H10" s="24" t="s">
        <v>159</v>
      </c>
      <c r="I10" s="24" t="s">
        <v>160</v>
      </c>
      <c r="J10" s="25" t="s">
        <v>161</v>
      </c>
      <c r="K10" s="25" t="s">
        <v>162</v>
      </c>
      <c r="L10" s="25" t="s">
        <v>163</v>
      </c>
      <c r="M10" s="25" t="s">
        <v>164</v>
      </c>
      <c r="N10" s="25" t="s">
        <v>165</v>
      </c>
      <c r="O10" s="25" t="s">
        <v>166</v>
      </c>
      <c r="P10" s="25" t="s">
        <v>167</v>
      </c>
      <c r="Q10" s="25" t="s">
        <v>168</v>
      </c>
      <c r="R10" s="25" t="s">
        <v>169</v>
      </c>
    </row>
    <row r="11" spans="1:18" ht="12.75" customHeight="1" thickTop="1">
      <c r="A11" s="124" t="s">
        <v>250</v>
      </c>
      <c r="B11" s="126" t="s">
        <v>120</v>
      </c>
      <c r="C11" s="26" t="s">
        <v>106</v>
      </c>
      <c r="D11" s="27">
        <v>0</v>
      </c>
      <c r="E11" s="27">
        <v>0</v>
      </c>
      <c r="F11" s="28">
        <f aca="true" t="shared" si="0" ref="F11:F19">D11+E11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72"/>
      <c r="B12" s="91"/>
      <c r="C12" s="30" t="s">
        <v>145</v>
      </c>
      <c r="D12" s="27">
        <v>0</v>
      </c>
      <c r="E12" s="31">
        <v>0</v>
      </c>
      <c r="F12" s="28">
        <f t="shared" si="0"/>
        <v>0</v>
      </c>
      <c r="G12" s="32"/>
      <c r="H12" s="33"/>
      <c r="I12" s="33"/>
      <c r="J12" s="33"/>
      <c r="K12" s="33"/>
      <c r="L12" s="33"/>
      <c r="M12" s="33"/>
      <c r="N12" s="32"/>
      <c r="O12" s="55"/>
      <c r="P12" s="55"/>
      <c r="Q12" s="55"/>
      <c r="R12" s="55"/>
    </row>
    <row r="13" spans="1:18" ht="12.75">
      <c r="A13" s="72"/>
      <c r="B13" s="91"/>
      <c r="C13" s="30" t="s">
        <v>146</v>
      </c>
      <c r="D13" s="27">
        <v>0</v>
      </c>
      <c r="E13" s="31">
        <v>0</v>
      </c>
      <c r="F13" s="28">
        <f t="shared" si="0"/>
        <v>0</v>
      </c>
      <c r="G13" s="32"/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</row>
    <row r="14" spans="1:18" ht="12.75">
      <c r="A14" s="72"/>
      <c r="B14" s="91"/>
      <c r="C14" s="30" t="s">
        <v>147</v>
      </c>
      <c r="D14" s="27">
        <v>0</v>
      </c>
      <c r="E14" s="31">
        <v>20000</v>
      </c>
      <c r="F14" s="28">
        <f t="shared" si="0"/>
        <v>20000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>
      <c r="A15" s="72"/>
      <c r="B15" s="91"/>
      <c r="C15" s="30" t="s">
        <v>105</v>
      </c>
      <c r="D15" s="27">
        <v>0</v>
      </c>
      <c r="E15" s="31">
        <v>0</v>
      </c>
      <c r="F15" s="28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2.75">
      <c r="A16" s="72"/>
      <c r="B16" s="91"/>
      <c r="C16" s="30" t="s">
        <v>104</v>
      </c>
      <c r="D16" s="27">
        <v>0</v>
      </c>
      <c r="E16" s="31">
        <v>0</v>
      </c>
      <c r="F16" s="2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72"/>
      <c r="B17" s="91"/>
      <c r="C17" s="30" t="s">
        <v>148</v>
      </c>
      <c r="D17" s="27">
        <v>0</v>
      </c>
      <c r="E17" s="31">
        <v>0</v>
      </c>
      <c r="F17" s="28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2.75">
      <c r="A18" s="72"/>
      <c r="B18" s="91"/>
      <c r="C18" s="30" t="s">
        <v>103</v>
      </c>
      <c r="D18" s="27">
        <v>0</v>
      </c>
      <c r="E18" s="31">
        <v>24000</v>
      </c>
      <c r="F18" s="28">
        <f t="shared" si="0"/>
        <v>24000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72"/>
      <c r="B19" s="91"/>
      <c r="C19" s="30" t="s">
        <v>149</v>
      </c>
      <c r="D19" s="27">
        <v>0</v>
      </c>
      <c r="E19" s="31">
        <v>3000</v>
      </c>
      <c r="F19" s="28">
        <f t="shared" si="0"/>
        <v>3000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3.5" thickBot="1">
      <c r="A20" s="125"/>
      <c r="B20" s="127"/>
      <c r="C20" s="34" t="s">
        <v>232</v>
      </c>
      <c r="D20" s="35">
        <f>SUM(D11:D19)</f>
        <v>0</v>
      </c>
      <c r="E20" s="35">
        <f>SUM(E11:E19)</f>
        <v>47000</v>
      </c>
      <c r="F20" s="35">
        <f>SUM(F11:F19)</f>
        <v>47000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 thickTop="1">
      <c r="A21" s="124" t="s">
        <v>251</v>
      </c>
      <c r="B21" s="126" t="s">
        <v>72</v>
      </c>
      <c r="C21" s="26" t="s">
        <v>106</v>
      </c>
      <c r="D21" s="27">
        <v>0</v>
      </c>
      <c r="E21" s="27">
        <v>0</v>
      </c>
      <c r="F21" s="28">
        <f aca="true" t="shared" si="1" ref="F21:F29">D21+E21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72"/>
      <c r="B22" s="91"/>
      <c r="C22" s="30" t="s">
        <v>145</v>
      </c>
      <c r="D22" s="27">
        <v>0</v>
      </c>
      <c r="E22" s="31">
        <v>0</v>
      </c>
      <c r="F22" s="28">
        <f t="shared" si="1"/>
        <v>0</v>
      </c>
      <c r="G22" s="33"/>
      <c r="H22" s="33"/>
      <c r="I22" s="33"/>
      <c r="J22" s="33"/>
      <c r="K22" s="33"/>
      <c r="L22" s="33"/>
      <c r="M22" s="33"/>
      <c r="N22" s="33"/>
      <c r="O22" s="55"/>
      <c r="P22" s="55"/>
      <c r="Q22" s="55"/>
      <c r="R22" s="55"/>
    </row>
    <row r="23" spans="1:18" ht="12.75">
      <c r="A23" s="72"/>
      <c r="B23" s="91"/>
      <c r="C23" s="30" t="s">
        <v>146</v>
      </c>
      <c r="D23" s="27">
        <v>0</v>
      </c>
      <c r="E23" s="31">
        <v>0</v>
      </c>
      <c r="F23" s="28">
        <f t="shared" si="1"/>
        <v>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>
      <c r="A24" s="72"/>
      <c r="B24" s="91"/>
      <c r="C24" s="30" t="s">
        <v>147</v>
      </c>
      <c r="D24" s="27">
        <v>0</v>
      </c>
      <c r="E24" s="31">
        <v>0</v>
      </c>
      <c r="F24" s="28">
        <f t="shared" si="1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>
      <c r="A25" s="72"/>
      <c r="B25" s="91"/>
      <c r="C25" s="30" t="s">
        <v>105</v>
      </c>
      <c r="D25" s="27">
        <v>0</v>
      </c>
      <c r="E25" s="31">
        <v>0</v>
      </c>
      <c r="F25" s="28">
        <f t="shared" si="1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>
      <c r="A26" s="72"/>
      <c r="B26" s="91"/>
      <c r="C26" s="30" t="s">
        <v>104</v>
      </c>
      <c r="D26" s="27">
        <v>0</v>
      </c>
      <c r="E26" s="31">
        <v>20000</v>
      </c>
      <c r="F26" s="28">
        <f t="shared" si="1"/>
        <v>20000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2.75">
      <c r="A27" s="72"/>
      <c r="B27" s="91"/>
      <c r="C27" s="30" t="s">
        <v>148</v>
      </c>
      <c r="D27" s="27">
        <v>0</v>
      </c>
      <c r="E27" s="31">
        <v>0</v>
      </c>
      <c r="F27" s="28">
        <f t="shared" si="1"/>
        <v>0</v>
      </c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</row>
    <row r="28" spans="1:18" ht="12.75">
      <c r="A28" s="72"/>
      <c r="B28" s="91"/>
      <c r="C28" s="30" t="s">
        <v>103</v>
      </c>
      <c r="D28" s="27">
        <v>0</v>
      </c>
      <c r="E28" s="31">
        <v>0</v>
      </c>
      <c r="F28" s="28">
        <f t="shared" si="1"/>
        <v>0</v>
      </c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3"/>
    </row>
    <row r="29" spans="1:18" ht="12.75">
      <c r="A29" s="72"/>
      <c r="B29" s="91"/>
      <c r="C29" s="30" t="s">
        <v>149</v>
      </c>
      <c r="D29" s="27">
        <v>0</v>
      </c>
      <c r="E29" s="31">
        <v>4000</v>
      </c>
      <c r="F29" s="28">
        <f t="shared" si="1"/>
        <v>4000</v>
      </c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3"/>
    </row>
    <row r="30" spans="1:18" ht="13.5" thickBot="1">
      <c r="A30" s="125"/>
      <c r="B30" s="127"/>
      <c r="C30" s="34" t="s">
        <v>233</v>
      </c>
      <c r="D30" s="35">
        <f>SUM(D21:D29)</f>
        <v>0</v>
      </c>
      <c r="E30" s="35">
        <f>SUM(E21:E29)</f>
        <v>24000</v>
      </c>
      <c r="F30" s="35">
        <f>SUM(F21:F29)</f>
        <v>24000</v>
      </c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3"/>
    </row>
    <row r="31" spans="1:18" ht="12.75" customHeight="1" thickTop="1">
      <c r="A31" s="124" t="s">
        <v>252</v>
      </c>
      <c r="B31" s="126" t="s">
        <v>78</v>
      </c>
      <c r="C31" s="26" t="s">
        <v>106</v>
      </c>
      <c r="D31" s="27">
        <v>0</v>
      </c>
      <c r="E31" s="27">
        <v>0</v>
      </c>
      <c r="F31" s="28">
        <f aca="true" t="shared" si="2" ref="F31:F39">D31+E31</f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2.75">
      <c r="A32" s="72"/>
      <c r="B32" s="91"/>
      <c r="C32" s="30" t="s">
        <v>145</v>
      </c>
      <c r="D32" s="27">
        <v>0</v>
      </c>
      <c r="E32" s="31">
        <v>0</v>
      </c>
      <c r="F32" s="28">
        <f t="shared" si="2"/>
        <v>0</v>
      </c>
      <c r="G32" s="33"/>
      <c r="H32" s="33"/>
      <c r="I32" s="33"/>
      <c r="J32" s="33"/>
      <c r="K32" s="33"/>
      <c r="L32" s="33"/>
      <c r="M32" s="33"/>
      <c r="N32" s="33"/>
      <c r="O32" s="55"/>
      <c r="P32" s="55"/>
      <c r="Q32" s="55"/>
      <c r="R32" s="55"/>
    </row>
    <row r="33" spans="1:18" ht="12.75">
      <c r="A33" s="72"/>
      <c r="B33" s="91"/>
      <c r="C33" s="30" t="s">
        <v>146</v>
      </c>
      <c r="D33" s="27">
        <v>0</v>
      </c>
      <c r="E33" s="31">
        <v>0</v>
      </c>
      <c r="F33" s="28">
        <f t="shared" si="2"/>
        <v>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2.75">
      <c r="A34" s="72"/>
      <c r="B34" s="91"/>
      <c r="C34" s="30" t="s">
        <v>147</v>
      </c>
      <c r="D34" s="27">
        <v>0</v>
      </c>
      <c r="E34" s="31">
        <v>0</v>
      </c>
      <c r="F34" s="28">
        <f t="shared" si="2"/>
        <v>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2.75">
      <c r="A35" s="72"/>
      <c r="B35" s="91"/>
      <c r="C35" s="30" t="s">
        <v>105</v>
      </c>
      <c r="D35" s="27">
        <v>0</v>
      </c>
      <c r="E35" s="31">
        <v>0</v>
      </c>
      <c r="F35" s="28">
        <f t="shared" si="2"/>
        <v>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2.75">
      <c r="A36" s="72"/>
      <c r="B36" s="91"/>
      <c r="C36" s="30" t="s">
        <v>104</v>
      </c>
      <c r="D36" s="27">
        <v>0</v>
      </c>
      <c r="E36" s="31">
        <v>0</v>
      </c>
      <c r="F36" s="28">
        <f t="shared" si="2"/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2.75">
      <c r="A37" s="72"/>
      <c r="B37" s="91"/>
      <c r="C37" s="30" t="s">
        <v>148</v>
      </c>
      <c r="D37" s="27">
        <v>0</v>
      </c>
      <c r="E37" s="31">
        <v>157534</v>
      </c>
      <c r="F37" s="28">
        <f t="shared" si="2"/>
        <v>157534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72"/>
      <c r="B38" s="91"/>
      <c r="C38" s="30" t="s">
        <v>103</v>
      </c>
      <c r="D38" s="27">
        <v>0</v>
      </c>
      <c r="E38" s="31">
        <v>0</v>
      </c>
      <c r="F38" s="28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72"/>
      <c r="B39" s="91"/>
      <c r="C39" s="30" t="s">
        <v>149</v>
      </c>
      <c r="D39" s="27">
        <v>0</v>
      </c>
      <c r="E39" s="31">
        <v>0</v>
      </c>
      <c r="F39" s="28">
        <f t="shared" si="2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3.5" thickBot="1">
      <c r="A40" s="125"/>
      <c r="B40" s="127"/>
      <c r="C40" s="34" t="s">
        <v>253</v>
      </c>
      <c r="D40" s="35">
        <f>SUM(D31:D39)</f>
        <v>0</v>
      </c>
      <c r="E40" s="35">
        <f>SUM(E31:E39)</f>
        <v>157534</v>
      </c>
      <c r="F40" s="35">
        <f>SUM(F31:F39)</f>
        <v>157534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4.25" thickBot="1" thickTop="1">
      <c r="A41" s="37" t="s">
        <v>234</v>
      </c>
      <c r="B41" s="38"/>
      <c r="C41" s="38"/>
      <c r="D41" s="39">
        <f>D20+D30+D40</f>
        <v>0</v>
      </c>
      <c r="E41" s="39">
        <f>E20+E30+E40</f>
        <v>228534</v>
      </c>
      <c r="F41" s="39">
        <f>F20+F30+F40</f>
        <v>228534</v>
      </c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</row>
    <row r="44" spans="1:18" ht="12.75">
      <c r="A44" s="129" t="s">
        <v>183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3:6" ht="12.75">
      <c r="C45" s="22"/>
      <c r="D45" s="20"/>
      <c r="E45" s="20"/>
      <c r="F45" s="20"/>
    </row>
    <row r="46" spans="1:18" ht="12.75">
      <c r="A46" s="89" t="s">
        <v>153</v>
      </c>
      <c r="B46" s="89" t="s">
        <v>154</v>
      </c>
      <c r="C46" s="89" t="s">
        <v>155</v>
      </c>
      <c r="D46" s="130" t="s">
        <v>156</v>
      </c>
      <c r="E46" s="131"/>
      <c r="F46" s="132"/>
      <c r="G46" s="133" t="s">
        <v>157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</row>
    <row r="47" spans="1:18" ht="26.25" thickBot="1">
      <c r="A47" s="125"/>
      <c r="B47" s="125"/>
      <c r="C47" s="125"/>
      <c r="D47" s="23" t="s">
        <v>121</v>
      </c>
      <c r="E47" s="23" t="s">
        <v>138</v>
      </c>
      <c r="F47" s="23" t="s">
        <v>137</v>
      </c>
      <c r="G47" s="24" t="s">
        <v>158</v>
      </c>
      <c r="H47" s="24" t="s">
        <v>159</v>
      </c>
      <c r="I47" s="24" t="s">
        <v>160</v>
      </c>
      <c r="J47" s="25" t="s">
        <v>161</v>
      </c>
      <c r="K47" s="25" t="s">
        <v>162</v>
      </c>
      <c r="L47" s="25" t="s">
        <v>163</v>
      </c>
      <c r="M47" s="25" t="s">
        <v>164</v>
      </c>
      <c r="N47" s="25" t="s">
        <v>165</v>
      </c>
      <c r="O47" s="25" t="s">
        <v>166</v>
      </c>
      <c r="P47" s="25" t="s">
        <v>167</v>
      </c>
      <c r="Q47" s="25" t="s">
        <v>168</v>
      </c>
      <c r="R47" s="25" t="s">
        <v>169</v>
      </c>
    </row>
    <row r="48" spans="1:18" ht="12.75" customHeight="1" thickTop="1">
      <c r="A48" s="124" t="s">
        <v>250</v>
      </c>
      <c r="B48" s="126" t="s">
        <v>120</v>
      </c>
      <c r="C48" s="26" t="s">
        <v>106</v>
      </c>
      <c r="D48" s="27">
        <v>0</v>
      </c>
      <c r="E48" s="27">
        <v>0</v>
      </c>
      <c r="F48" s="28">
        <f aca="true" t="shared" si="3" ref="F48:F56">D48+E48</f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72"/>
      <c r="B49" s="91"/>
      <c r="C49" s="30" t="s">
        <v>145</v>
      </c>
      <c r="D49" s="27">
        <v>0</v>
      </c>
      <c r="E49" s="31">
        <v>0</v>
      </c>
      <c r="F49" s="28">
        <f t="shared" si="3"/>
        <v>0</v>
      </c>
      <c r="G49" s="55"/>
      <c r="H49" s="55"/>
      <c r="I49" s="55"/>
      <c r="J49" s="55"/>
      <c r="K49" s="55"/>
      <c r="L49" s="55"/>
      <c r="M49" s="55"/>
      <c r="N49" s="55"/>
      <c r="O49" s="32"/>
      <c r="P49" s="32"/>
      <c r="Q49" s="32"/>
      <c r="R49" s="32"/>
    </row>
    <row r="50" spans="1:18" ht="12.75">
      <c r="A50" s="72"/>
      <c r="B50" s="91"/>
      <c r="C50" s="30" t="s">
        <v>146</v>
      </c>
      <c r="D50" s="27">
        <v>0</v>
      </c>
      <c r="E50" s="31">
        <v>0</v>
      </c>
      <c r="F50" s="28">
        <f t="shared" si="3"/>
        <v>0</v>
      </c>
      <c r="G50" s="33"/>
      <c r="H50" s="33"/>
      <c r="I50" s="33"/>
      <c r="J50" s="33"/>
      <c r="K50" s="33"/>
      <c r="L50" s="33"/>
      <c r="M50" s="33"/>
      <c r="N50" s="33"/>
      <c r="O50" s="32"/>
      <c r="P50" s="32"/>
      <c r="Q50" s="32"/>
      <c r="R50" s="32"/>
    </row>
    <row r="51" spans="1:18" ht="12.75">
      <c r="A51" s="72"/>
      <c r="B51" s="91"/>
      <c r="C51" s="30" t="s">
        <v>147</v>
      </c>
      <c r="D51" s="27">
        <v>0</v>
      </c>
      <c r="E51" s="31">
        <v>0</v>
      </c>
      <c r="F51" s="28">
        <f t="shared" si="3"/>
        <v>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72"/>
      <c r="B52" s="91"/>
      <c r="C52" s="30" t="s">
        <v>105</v>
      </c>
      <c r="D52" s="27">
        <v>0</v>
      </c>
      <c r="E52" s="31">
        <v>0</v>
      </c>
      <c r="F52" s="28">
        <f t="shared" si="3"/>
        <v>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72"/>
      <c r="B53" s="91"/>
      <c r="C53" s="30" t="s">
        <v>104</v>
      </c>
      <c r="D53" s="27">
        <v>0</v>
      </c>
      <c r="E53" s="31">
        <v>0</v>
      </c>
      <c r="F53" s="28">
        <f t="shared" si="3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>
      <c r="A54" s="72"/>
      <c r="B54" s="91"/>
      <c r="C54" s="30" t="s">
        <v>148</v>
      </c>
      <c r="D54" s="27">
        <v>0</v>
      </c>
      <c r="E54" s="31">
        <v>0</v>
      </c>
      <c r="F54" s="28">
        <f t="shared" si="3"/>
        <v>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2.75">
      <c r="A55" s="72"/>
      <c r="B55" s="91"/>
      <c r="C55" s="30" t="s">
        <v>103</v>
      </c>
      <c r="D55" s="27">
        <v>0</v>
      </c>
      <c r="E55" s="31">
        <v>32000</v>
      </c>
      <c r="F55" s="28">
        <f t="shared" si="3"/>
        <v>32000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>
      <c r="A56" s="72"/>
      <c r="B56" s="91"/>
      <c r="C56" s="30" t="s">
        <v>149</v>
      </c>
      <c r="D56" s="27">
        <v>0</v>
      </c>
      <c r="E56" s="31">
        <v>5000</v>
      </c>
      <c r="F56" s="28">
        <f t="shared" si="3"/>
        <v>5000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3.5" thickBot="1">
      <c r="A57" s="125"/>
      <c r="B57" s="127"/>
      <c r="C57" s="34" t="s">
        <v>232</v>
      </c>
      <c r="D57" s="35">
        <f>SUM(D48:D56)</f>
        <v>0</v>
      </c>
      <c r="E57" s="35">
        <f>SUM(E48:E56)</f>
        <v>37000</v>
      </c>
      <c r="F57" s="35">
        <f>SUM(F48:F56)</f>
        <v>37000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2.75" customHeight="1" thickTop="1">
      <c r="A58" s="124" t="s">
        <v>251</v>
      </c>
      <c r="B58" s="126" t="s">
        <v>72</v>
      </c>
      <c r="C58" s="26" t="s">
        <v>106</v>
      </c>
      <c r="D58" s="27">
        <v>0</v>
      </c>
      <c r="E58" s="27">
        <v>0</v>
      </c>
      <c r="F58" s="28">
        <f aca="true" t="shared" si="4" ref="F58:F66">D58+E58</f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75">
      <c r="A59" s="72"/>
      <c r="B59" s="91"/>
      <c r="C59" s="30" t="s">
        <v>145</v>
      </c>
      <c r="D59" s="27">
        <v>0</v>
      </c>
      <c r="E59" s="31">
        <v>0</v>
      </c>
      <c r="F59" s="28">
        <f t="shared" si="4"/>
        <v>0</v>
      </c>
      <c r="G59" s="55"/>
      <c r="H59" s="55"/>
      <c r="I59" s="55"/>
      <c r="J59" s="55"/>
      <c r="K59" s="55"/>
      <c r="L59" s="55"/>
      <c r="M59" s="55"/>
      <c r="N59" s="55"/>
      <c r="O59" s="33"/>
      <c r="P59" s="33"/>
      <c r="Q59" s="33"/>
      <c r="R59" s="33"/>
    </row>
    <row r="60" spans="1:18" ht="12.75">
      <c r="A60" s="72"/>
      <c r="B60" s="91"/>
      <c r="C60" s="30" t="s">
        <v>146</v>
      </c>
      <c r="D60" s="27">
        <v>0</v>
      </c>
      <c r="E60" s="31">
        <v>0</v>
      </c>
      <c r="F60" s="28">
        <f t="shared" si="4"/>
        <v>0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2.75">
      <c r="A61" s="72"/>
      <c r="B61" s="91"/>
      <c r="C61" s="30" t="s">
        <v>147</v>
      </c>
      <c r="D61" s="27">
        <v>0</v>
      </c>
      <c r="E61" s="31">
        <v>0</v>
      </c>
      <c r="F61" s="28">
        <f t="shared" si="4"/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2.75">
      <c r="A62" s="72"/>
      <c r="B62" s="91"/>
      <c r="C62" s="30" t="s">
        <v>105</v>
      </c>
      <c r="D62" s="27">
        <v>0</v>
      </c>
      <c r="E62" s="31">
        <v>0</v>
      </c>
      <c r="F62" s="28">
        <f t="shared" si="4"/>
        <v>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2.75">
      <c r="A63" s="72"/>
      <c r="B63" s="91"/>
      <c r="C63" s="30" t="s">
        <v>104</v>
      </c>
      <c r="D63" s="27">
        <v>0</v>
      </c>
      <c r="E63" s="31">
        <v>40000</v>
      </c>
      <c r="F63" s="28">
        <f t="shared" si="4"/>
        <v>40000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2.75">
      <c r="A64" s="72"/>
      <c r="B64" s="91"/>
      <c r="C64" s="30" t="s">
        <v>148</v>
      </c>
      <c r="D64" s="27">
        <v>0</v>
      </c>
      <c r="E64" s="31">
        <v>0</v>
      </c>
      <c r="F64" s="28">
        <f t="shared" si="4"/>
        <v>0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2.75">
      <c r="A65" s="72"/>
      <c r="B65" s="91"/>
      <c r="C65" s="30" t="s">
        <v>103</v>
      </c>
      <c r="D65" s="27">
        <v>0</v>
      </c>
      <c r="E65" s="31">
        <v>0</v>
      </c>
      <c r="F65" s="28">
        <f t="shared" si="4"/>
        <v>0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2.75">
      <c r="A66" s="72"/>
      <c r="B66" s="91"/>
      <c r="C66" s="30" t="s">
        <v>149</v>
      </c>
      <c r="D66" s="27">
        <v>0</v>
      </c>
      <c r="E66" s="31">
        <v>5000</v>
      </c>
      <c r="F66" s="28">
        <f t="shared" si="4"/>
        <v>5000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3.5" thickBot="1">
      <c r="A67" s="125"/>
      <c r="B67" s="127"/>
      <c r="C67" s="34" t="s">
        <v>233</v>
      </c>
      <c r="D67" s="35">
        <f>SUM(D58:D66)</f>
        <v>0</v>
      </c>
      <c r="E67" s="35">
        <f>SUM(E58:E66)</f>
        <v>45000</v>
      </c>
      <c r="F67" s="35">
        <f>SUM(F58:F66)</f>
        <v>45000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2.75" customHeight="1" thickTop="1">
      <c r="A68" s="124" t="s">
        <v>252</v>
      </c>
      <c r="B68" s="126" t="s">
        <v>78</v>
      </c>
      <c r="C68" s="26" t="s">
        <v>106</v>
      </c>
      <c r="D68" s="27">
        <v>0</v>
      </c>
      <c r="E68" s="27">
        <v>0</v>
      </c>
      <c r="F68" s="28">
        <f aca="true" t="shared" si="5" ref="F68:F76">D68+E68</f>
        <v>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72"/>
      <c r="B69" s="91"/>
      <c r="C69" s="30" t="s">
        <v>145</v>
      </c>
      <c r="D69" s="27">
        <v>0</v>
      </c>
      <c r="E69" s="31">
        <v>0</v>
      </c>
      <c r="F69" s="28">
        <f t="shared" si="5"/>
        <v>0</v>
      </c>
      <c r="G69" s="55"/>
      <c r="H69" s="55"/>
      <c r="I69" s="55"/>
      <c r="J69" s="55"/>
      <c r="K69" s="55"/>
      <c r="L69" s="55"/>
      <c r="M69" s="55"/>
      <c r="N69" s="55"/>
      <c r="O69" s="33"/>
      <c r="P69" s="33"/>
      <c r="Q69" s="33"/>
      <c r="R69" s="33"/>
    </row>
    <row r="70" spans="1:18" ht="12.75">
      <c r="A70" s="72"/>
      <c r="B70" s="91"/>
      <c r="C70" s="30" t="s">
        <v>146</v>
      </c>
      <c r="D70" s="27">
        <v>0</v>
      </c>
      <c r="E70" s="31">
        <v>0</v>
      </c>
      <c r="F70" s="28">
        <f t="shared" si="5"/>
        <v>0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2.75">
      <c r="A71" s="72"/>
      <c r="B71" s="91"/>
      <c r="C71" s="30" t="s">
        <v>147</v>
      </c>
      <c r="D71" s="27">
        <v>0</v>
      </c>
      <c r="E71" s="31">
        <v>0</v>
      </c>
      <c r="F71" s="28">
        <f t="shared" si="5"/>
        <v>0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>
      <c r="A72" s="72"/>
      <c r="B72" s="91"/>
      <c r="C72" s="30" t="s">
        <v>105</v>
      </c>
      <c r="D72" s="27">
        <v>0</v>
      </c>
      <c r="E72" s="31">
        <v>0</v>
      </c>
      <c r="F72" s="28">
        <f t="shared" si="5"/>
        <v>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.75">
      <c r="A73" s="72"/>
      <c r="B73" s="91"/>
      <c r="C73" s="30" t="s">
        <v>104</v>
      </c>
      <c r="D73" s="27">
        <v>0</v>
      </c>
      <c r="E73" s="31">
        <v>0</v>
      </c>
      <c r="F73" s="28">
        <f t="shared" si="5"/>
        <v>0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2.75">
      <c r="A74" s="72"/>
      <c r="B74" s="91"/>
      <c r="C74" s="30" t="s">
        <v>148</v>
      </c>
      <c r="D74" s="27">
        <v>0</v>
      </c>
      <c r="E74" s="31">
        <v>0</v>
      </c>
      <c r="F74" s="28">
        <f t="shared" si="5"/>
        <v>0</v>
      </c>
      <c r="G74" s="33"/>
      <c r="H74" s="33"/>
      <c r="I74" s="33"/>
      <c r="J74" s="33"/>
      <c r="K74" s="33"/>
      <c r="L74" s="33"/>
      <c r="M74" s="33"/>
      <c r="N74" s="33"/>
      <c r="O74" s="32"/>
      <c r="P74" s="32"/>
      <c r="Q74" s="32"/>
      <c r="R74" s="32"/>
    </row>
    <row r="75" spans="1:18" ht="12.75">
      <c r="A75" s="72"/>
      <c r="B75" s="91"/>
      <c r="C75" s="30" t="s">
        <v>103</v>
      </c>
      <c r="D75" s="27">
        <v>0</v>
      </c>
      <c r="E75" s="31">
        <v>0</v>
      </c>
      <c r="F75" s="28">
        <f t="shared" si="5"/>
        <v>0</v>
      </c>
      <c r="G75" s="33"/>
      <c r="H75" s="33"/>
      <c r="I75" s="33"/>
      <c r="J75" s="33"/>
      <c r="K75" s="33"/>
      <c r="L75" s="33"/>
      <c r="M75" s="33"/>
      <c r="N75" s="33"/>
      <c r="O75" s="32"/>
      <c r="P75" s="32"/>
      <c r="Q75" s="32"/>
      <c r="R75" s="32"/>
    </row>
    <row r="76" spans="1:18" ht="12.75">
      <c r="A76" s="72"/>
      <c r="B76" s="91"/>
      <c r="C76" s="30" t="s">
        <v>149</v>
      </c>
      <c r="D76" s="27">
        <v>0</v>
      </c>
      <c r="E76" s="31">
        <v>0</v>
      </c>
      <c r="F76" s="28">
        <f t="shared" si="5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3.5" thickBot="1">
      <c r="A77" s="125"/>
      <c r="B77" s="127"/>
      <c r="C77" s="34" t="s">
        <v>253</v>
      </c>
      <c r="D77" s="35">
        <f>SUM(D68:D76)</f>
        <v>0</v>
      </c>
      <c r="E77" s="35">
        <f>SUM(E68:E76)</f>
        <v>0</v>
      </c>
      <c r="F77" s="35">
        <f>SUM(F68:F76)</f>
        <v>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4.25" thickBot="1" thickTop="1">
      <c r="A78" s="37" t="s">
        <v>235</v>
      </c>
      <c r="B78" s="38"/>
      <c r="C78" s="38"/>
      <c r="D78" s="39">
        <f>D57+D67+D77</f>
        <v>0</v>
      </c>
      <c r="E78" s="39">
        <f>E57+E67+E77</f>
        <v>82000</v>
      </c>
      <c r="F78" s="39">
        <f>F57+F67+F77</f>
        <v>82000</v>
      </c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</sheetData>
  <mergeCells count="28">
    <mergeCell ref="A1:Q1"/>
    <mergeCell ref="A3:R3"/>
    <mergeCell ref="A4:R4"/>
    <mergeCell ref="A11:A20"/>
    <mergeCell ref="B11:B20"/>
    <mergeCell ref="A5:R5"/>
    <mergeCell ref="A7:R7"/>
    <mergeCell ref="C9:C10"/>
    <mergeCell ref="D9:F9"/>
    <mergeCell ref="G9:R9"/>
    <mergeCell ref="G46:R46"/>
    <mergeCell ref="A9:A10"/>
    <mergeCell ref="B9:B10"/>
    <mergeCell ref="B21:B30"/>
    <mergeCell ref="B31:B40"/>
    <mergeCell ref="A21:A30"/>
    <mergeCell ref="A31:A40"/>
    <mergeCell ref="A44:R44"/>
    <mergeCell ref="B46:B47"/>
    <mergeCell ref="A46:A47"/>
    <mergeCell ref="B68:B77"/>
    <mergeCell ref="A68:A77"/>
    <mergeCell ref="C46:C47"/>
    <mergeCell ref="D46:F46"/>
    <mergeCell ref="A58:A67"/>
    <mergeCell ref="A48:A57"/>
    <mergeCell ref="B58:B67"/>
    <mergeCell ref="B48:B57"/>
  </mergeCells>
  <printOptions horizontalCentered="1"/>
  <pageMargins left="0.3937007874015748" right="0.3937007874015748" top="0.5905511811023623" bottom="0.3937007874015748" header="0.5118110236220472" footer="0.5118110236220472"/>
  <pageSetup firstPageNumber="42" useFirstPageNumber="1" horizontalDpi="300" verticalDpi="300" orientation="landscape" scale="70" r:id="rId1"/>
  <headerFooter alignWithMargins="0">
    <oddFooter>&amp;C&amp;P</oddFooter>
  </headerFooter>
  <rowBreaks count="1" manualBreakCount="1">
    <brk id="4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78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5.00390625" style="3" customWidth="1"/>
    <col min="2" max="2" width="19.00390625" style="3" customWidth="1"/>
    <col min="3" max="3" width="15.7109375" style="3" customWidth="1"/>
    <col min="4" max="6" width="11.7109375" style="3" customWidth="1"/>
    <col min="7" max="17" width="6.421875" style="21" customWidth="1"/>
    <col min="18" max="18" width="6.8515625" style="21" customWidth="1"/>
    <col min="19" max="16384" width="9.140625" style="3" customWidth="1"/>
  </cols>
  <sheetData>
    <row r="1" spans="1:18" ht="38.25" customHeight="1">
      <c r="A1" s="110" t="s">
        <v>326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</row>
    <row r="2" spans="1:18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2" t="s">
        <v>179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25.5" customHeight="1">
      <c r="A5" s="128" t="s">
        <v>324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3:6" ht="12.75">
      <c r="C6" s="20"/>
      <c r="D6" s="20"/>
      <c r="E6" s="20"/>
      <c r="F6" s="20"/>
    </row>
    <row r="7" spans="1:18" ht="12.75">
      <c r="A7" s="129" t="s">
        <v>182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3:6" ht="12.75">
      <c r="C8" s="22"/>
      <c r="D8" s="20"/>
      <c r="E8" s="20"/>
      <c r="F8" s="20"/>
    </row>
    <row r="9" spans="1:18" ht="12.75">
      <c r="A9" s="89" t="s">
        <v>153</v>
      </c>
      <c r="B9" s="89" t="s">
        <v>154</v>
      </c>
      <c r="C9" s="89" t="s">
        <v>155</v>
      </c>
      <c r="D9" s="130" t="s">
        <v>156</v>
      </c>
      <c r="E9" s="131"/>
      <c r="F9" s="132"/>
      <c r="G9" s="133" t="s">
        <v>157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6.25" thickBot="1">
      <c r="A10" s="125"/>
      <c r="B10" s="125"/>
      <c r="C10" s="125"/>
      <c r="D10" s="23" t="s">
        <v>121</v>
      </c>
      <c r="E10" s="23" t="s">
        <v>138</v>
      </c>
      <c r="F10" s="23" t="s">
        <v>137</v>
      </c>
      <c r="G10" s="24" t="s">
        <v>158</v>
      </c>
      <c r="H10" s="24" t="s">
        <v>159</v>
      </c>
      <c r="I10" s="24" t="s">
        <v>160</v>
      </c>
      <c r="J10" s="25" t="s">
        <v>161</v>
      </c>
      <c r="K10" s="25" t="s">
        <v>162</v>
      </c>
      <c r="L10" s="25" t="s">
        <v>163</v>
      </c>
      <c r="M10" s="25" t="s">
        <v>164</v>
      </c>
      <c r="N10" s="25" t="s">
        <v>165</v>
      </c>
      <c r="O10" s="25" t="s">
        <v>166</v>
      </c>
      <c r="P10" s="25" t="s">
        <v>167</v>
      </c>
      <c r="Q10" s="25" t="s">
        <v>168</v>
      </c>
      <c r="R10" s="25" t="s">
        <v>169</v>
      </c>
    </row>
    <row r="11" spans="1:18" ht="12.75" customHeight="1" thickTop="1">
      <c r="A11" s="124" t="s">
        <v>254</v>
      </c>
      <c r="B11" s="126" t="s">
        <v>140</v>
      </c>
      <c r="C11" s="26" t="s">
        <v>106</v>
      </c>
      <c r="D11" s="27">
        <v>0</v>
      </c>
      <c r="E11" s="27">
        <v>0</v>
      </c>
      <c r="F11" s="28">
        <f aca="true" t="shared" si="0" ref="F11:F19">D11+E11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72"/>
      <c r="B12" s="91"/>
      <c r="C12" s="30" t="s">
        <v>145</v>
      </c>
      <c r="D12" s="27">
        <v>0</v>
      </c>
      <c r="E12" s="31">
        <v>0</v>
      </c>
      <c r="F12" s="28">
        <f t="shared" si="0"/>
        <v>0</v>
      </c>
      <c r="G12" s="32"/>
      <c r="H12" s="33"/>
      <c r="I12" s="33"/>
      <c r="J12" s="33"/>
      <c r="K12" s="33"/>
      <c r="L12" s="33"/>
      <c r="M12" s="33"/>
      <c r="N12" s="32"/>
      <c r="O12" s="55"/>
      <c r="P12" s="55"/>
      <c r="Q12" s="55"/>
      <c r="R12" s="55"/>
    </row>
    <row r="13" spans="1:18" ht="12.75">
      <c r="A13" s="72"/>
      <c r="B13" s="91"/>
      <c r="C13" s="30" t="s">
        <v>146</v>
      </c>
      <c r="D13" s="27">
        <v>0</v>
      </c>
      <c r="E13" s="31">
        <v>36000</v>
      </c>
      <c r="F13" s="28">
        <f t="shared" si="0"/>
        <v>36000</v>
      </c>
      <c r="G13" s="32"/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</row>
    <row r="14" spans="1:18" ht="12.75">
      <c r="A14" s="72"/>
      <c r="B14" s="91"/>
      <c r="C14" s="30" t="s">
        <v>147</v>
      </c>
      <c r="D14" s="27">
        <v>0</v>
      </c>
      <c r="E14" s="31">
        <v>2500</v>
      </c>
      <c r="F14" s="28">
        <f t="shared" si="0"/>
        <v>2500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>
      <c r="A15" s="72"/>
      <c r="B15" s="91"/>
      <c r="C15" s="30" t="s">
        <v>105</v>
      </c>
      <c r="D15" s="27">
        <v>0</v>
      </c>
      <c r="E15" s="31">
        <v>0</v>
      </c>
      <c r="F15" s="28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2.75">
      <c r="A16" s="72"/>
      <c r="B16" s="91"/>
      <c r="C16" s="30" t="s">
        <v>104</v>
      </c>
      <c r="D16" s="27">
        <v>0</v>
      </c>
      <c r="E16" s="31">
        <v>0</v>
      </c>
      <c r="F16" s="2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72"/>
      <c r="B17" s="91"/>
      <c r="C17" s="30" t="s">
        <v>148</v>
      </c>
      <c r="D17" s="27">
        <v>0</v>
      </c>
      <c r="E17" s="31">
        <v>0</v>
      </c>
      <c r="F17" s="28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2.75">
      <c r="A18" s="72"/>
      <c r="B18" s="91"/>
      <c r="C18" s="30" t="s">
        <v>103</v>
      </c>
      <c r="D18" s="27">
        <v>0</v>
      </c>
      <c r="E18" s="31">
        <v>0</v>
      </c>
      <c r="F18" s="28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72"/>
      <c r="B19" s="91"/>
      <c r="C19" s="30" t="s">
        <v>149</v>
      </c>
      <c r="D19" s="27">
        <v>0</v>
      </c>
      <c r="E19" s="31">
        <v>5000</v>
      </c>
      <c r="F19" s="28">
        <f t="shared" si="0"/>
        <v>5000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3.5" thickBot="1">
      <c r="A20" s="125"/>
      <c r="B20" s="127"/>
      <c r="C20" s="34" t="s">
        <v>260</v>
      </c>
      <c r="D20" s="35">
        <f>SUM(D11:D19)</f>
        <v>0</v>
      </c>
      <c r="E20" s="35">
        <f>SUM(E11:E19)</f>
        <v>43500</v>
      </c>
      <c r="F20" s="35">
        <f>SUM(F11:F19)</f>
        <v>43500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 thickTop="1">
      <c r="A21" s="124" t="s">
        <v>255</v>
      </c>
      <c r="B21" s="126" t="s">
        <v>140</v>
      </c>
      <c r="C21" s="26" t="s">
        <v>106</v>
      </c>
      <c r="D21" s="27">
        <v>0</v>
      </c>
      <c r="E21" s="27">
        <v>0</v>
      </c>
      <c r="F21" s="28">
        <f aca="true" t="shared" si="1" ref="F21:F29">D21+E21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72"/>
      <c r="B22" s="91"/>
      <c r="C22" s="30" t="s">
        <v>145</v>
      </c>
      <c r="D22" s="27">
        <v>0</v>
      </c>
      <c r="E22" s="31">
        <v>0</v>
      </c>
      <c r="F22" s="28">
        <f t="shared" si="1"/>
        <v>0</v>
      </c>
      <c r="G22" s="33"/>
      <c r="H22" s="33"/>
      <c r="I22" s="33"/>
      <c r="J22" s="33"/>
      <c r="K22" s="33"/>
      <c r="L22" s="33"/>
      <c r="M22" s="33"/>
      <c r="N22" s="33"/>
      <c r="O22" s="55"/>
      <c r="P22" s="55"/>
      <c r="Q22" s="55"/>
      <c r="R22" s="55"/>
    </row>
    <row r="23" spans="1:18" ht="12.75">
      <c r="A23" s="72"/>
      <c r="B23" s="91"/>
      <c r="C23" s="30" t="s">
        <v>146</v>
      </c>
      <c r="D23" s="27">
        <v>0</v>
      </c>
      <c r="E23" s="31">
        <v>36000</v>
      </c>
      <c r="F23" s="28">
        <f t="shared" si="1"/>
        <v>36000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>
      <c r="A24" s="72"/>
      <c r="B24" s="91"/>
      <c r="C24" s="30" t="s">
        <v>147</v>
      </c>
      <c r="D24" s="27">
        <v>0</v>
      </c>
      <c r="E24" s="31">
        <v>0</v>
      </c>
      <c r="F24" s="28">
        <f t="shared" si="1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>
      <c r="A25" s="72"/>
      <c r="B25" s="91"/>
      <c r="C25" s="30" t="s">
        <v>105</v>
      </c>
      <c r="D25" s="27">
        <v>0</v>
      </c>
      <c r="E25" s="31">
        <v>0</v>
      </c>
      <c r="F25" s="28">
        <f t="shared" si="1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>
      <c r="A26" s="72"/>
      <c r="B26" s="91"/>
      <c r="C26" s="30" t="s">
        <v>104</v>
      </c>
      <c r="D26" s="27">
        <v>0</v>
      </c>
      <c r="E26" s="31">
        <v>0</v>
      </c>
      <c r="F26" s="28">
        <f t="shared" si="1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2.75">
      <c r="A27" s="72"/>
      <c r="B27" s="91"/>
      <c r="C27" s="30" t="s">
        <v>148</v>
      </c>
      <c r="D27" s="27">
        <v>0</v>
      </c>
      <c r="E27" s="31">
        <v>0</v>
      </c>
      <c r="F27" s="28">
        <f t="shared" si="1"/>
        <v>0</v>
      </c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</row>
    <row r="28" spans="1:18" ht="12.75">
      <c r="A28" s="72"/>
      <c r="B28" s="91"/>
      <c r="C28" s="30" t="s">
        <v>103</v>
      </c>
      <c r="D28" s="27">
        <v>0</v>
      </c>
      <c r="E28" s="31">
        <v>0</v>
      </c>
      <c r="F28" s="28">
        <f t="shared" si="1"/>
        <v>0</v>
      </c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3"/>
    </row>
    <row r="29" spans="1:18" ht="12.75">
      <c r="A29" s="72"/>
      <c r="B29" s="91"/>
      <c r="C29" s="30" t="s">
        <v>149</v>
      </c>
      <c r="D29" s="27">
        <v>0</v>
      </c>
      <c r="E29" s="31">
        <v>5000</v>
      </c>
      <c r="F29" s="28">
        <f t="shared" si="1"/>
        <v>5000</v>
      </c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3"/>
    </row>
    <row r="30" spans="1:18" ht="13.5" thickBot="1">
      <c r="A30" s="125"/>
      <c r="B30" s="127"/>
      <c r="C30" s="34" t="s">
        <v>259</v>
      </c>
      <c r="D30" s="35">
        <f>SUM(D21:D29)</f>
        <v>0</v>
      </c>
      <c r="E30" s="35">
        <f>SUM(E21:E29)</f>
        <v>41000</v>
      </c>
      <c r="F30" s="35">
        <f>SUM(F21:F29)</f>
        <v>41000</v>
      </c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3"/>
    </row>
    <row r="31" spans="1:18" ht="12.75" customHeight="1" thickTop="1">
      <c r="A31" s="124" t="s">
        <v>256</v>
      </c>
      <c r="B31" s="126" t="s">
        <v>110</v>
      </c>
      <c r="C31" s="26" t="s">
        <v>106</v>
      </c>
      <c r="D31" s="27">
        <v>0</v>
      </c>
      <c r="E31" s="27">
        <v>0</v>
      </c>
      <c r="F31" s="28">
        <f aca="true" t="shared" si="2" ref="F31:F39">D31+E31</f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2.75">
      <c r="A32" s="72"/>
      <c r="B32" s="91"/>
      <c r="C32" s="30" t="s">
        <v>145</v>
      </c>
      <c r="D32" s="27">
        <v>0</v>
      </c>
      <c r="E32" s="31">
        <f>15*5*180</f>
        <v>13500</v>
      </c>
      <c r="F32" s="28">
        <f t="shared" si="2"/>
        <v>13500</v>
      </c>
      <c r="G32" s="33"/>
      <c r="H32" s="33"/>
      <c r="I32" s="33"/>
      <c r="J32" s="33"/>
      <c r="K32" s="33"/>
      <c r="L32" s="33"/>
      <c r="M32" s="33"/>
      <c r="N32" s="33"/>
      <c r="O32" s="55"/>
      <c r="P32" s="55"/>
      <c r="Q32" s="55"/>
      <c r="R32" s="55"/>
    </row>
    <row r="33" spans="1:18" ht="12.75">
      <c r="A33" s="72"/>
      <c r="B33" s="91"/>
      <c r="C33" s="30" t="s">
        <v>146</v>
      </c>
      <c r="D33" s="27">
        <v>0</v>
      </c>
      <c r="E33" s="31">
        <v>0</v>
      </c>
      <c r="F33" s="28">
        <f t="shared" si="2"/>
        <v>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2.75">
      <c r="A34" s="72"/>
      <c r="B34" s="91"/>
      <c r="C34" s="30" t="s">
        <v>147</v>
      </c>
      <c r="D34" s="27">
        <v>0</v>
      </c>
      <c r="E34" s="31">
        <f>15*500</f>
        <v>7500</v>
      </c>
      <c r="F34" s="28">
        <f t="shared" si="2"/>
        <v>7500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2.75">
      <c r="A35" s="72"/>
      <c r="B35" s="91"/>
      <c r="C35" s="30" t="s">
        <v>105</v>
      </c>
      <c r="D35" s="27">
        <v>0</v>
      </c>
      <c r="E35" s="31">
        <v>0</v>
      </c>
      <c r="F35" s="28">
        <f t="shared" si="2"/>
        <v>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2.75">
      <c r="A36" s="72"/>
      <c r="B36" s="91"/>
      <c r="C36" s="30" t="s">
        <v>104</v>
      </c>
      <c r="D36" s="27">
        <v>0</v>
      </c>
      <c r="E36" s="31">
        <v>0</v>
      </c>
      <c r="F36" s="28">
        <f t="shared" si="2"/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2.75">
      <c r="A37" s="72"/>
      <c r="B37" s="91"/>
      <c r="C37" s="30" t="s">
        <v>148</v>
      </c>
      <c r="D37" s="27">
        <v>0</v>
      </c>
      <c r="E37" s="31">
        <v>0</v>
      </c>
      <c r="F37" s="28">
        <f t="shared" si="2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72"/>
      <c r="B38" s="91"/>
      <c r="C38" s="30" t="s">
        <v>103</v>
      </c>
      <c r="D38" s="27">
        <v>0</v>
      </c>
      <c r="E38" s="31">
        <v>0</v>
      </c>
      <c r="F38" s="28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72"/>
      <c r="B39" s="91"/>
      <c r="C39" s="30" t="s">
        <v>149</v>
      </c>
      <c r="D39" s="27">
        <v>0</v>
      </c>
      <c r="E39" s="31">
        <v>0</v>
      </c>
      <c r="F39" s="28">
        <f t="shared" si="2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3.5" thickBot="1">
      <c r="A40" s="125"/>
      <c r="B40" s="127"/>
      <c r="C40" s="34" t="s">
        <v>258</v>
      </c>
      <c r="D40" s="35">
        <f>SUM(D31:D39)</f>
        <v>0</v>
      </c>
      <c r="E40" s="35">
        <f>SUM(E31:E39)</f>
        <v>21000</v>
      </c>
      <c r="F40" s="35">
        <f>SUM(F31:F39)</f>
        <v>21000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4.25" thickBot="1" thickTop="1">
      <c r="A41" s="37" t="s">
        <v>257</v>
      </c>
      <c r="B41" s="38"/>
      <c r="C41" s="38"/>
      <c r="D41" s="39">
        <f>D20+D30+D40</f>
        <v>0</v>
      </c>
      <c r="E41" s="39">
        <f>E20+E30+E40</f>
        <v>105500</v>
      </c>
      <c r="F41" s="39">
        <f>F20+F30+F40</f>
        <v>105500</v>
      </c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</row>
    <row r="44" spans="1:18" ht="12.75">
      <c r="A44" s="129" t="s">
        <v>183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3:6" ht="12.75">
      <c r="C45" s="22"/>
      <c r="D45" s="20"/>
      <c r="E45" s="20"/>
      <c r="F45" s="20"/>
    </row>
    <row r="46" spans="1:18" ht="12.75">
      <c r="A46" s="89" t="s">
        <v>153</v>
      </c>
      <c r="B46" s="89" t="s">
        <v>154</v>
      </c>
      <c r="C46" s="89" t="s">
        <v>155</v>
      </c>
      <c r="D46" s="130" t="s">
        <v>156</v>
      </c>
      <c r="E46" s="131"/>
      <c r="F46" s="132"/>
      <c r="G46" s="133" t="s">
        <v>157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</row>
    <row r="47" spans="1:18" ht="26.25" thickBot="1">
      <c r="A47" s="125"/>
      <c r="B47" s="125"/>
      <c r="C47" s="125"/>
      <c r="D47" s="23" t="s">
        <v>121</v>
      </c>
      <c r="E47" s="23" t="s">
        <v>138</v>
      </c>
      <c r="F47" s="23" t="s">
        <v>137</v>
      </c>
      <c r="G47" s="24" t="s">
        <v>158</v>
      </c>
      <c r="H47" s="24" t="s">
        <v>159</v>
      </c>
      <c r="I47" s="24" t="s">
        <v>160</v>
      </c>
      <c r="J47" s="25" t="s">
        <v>161</v>
      </c>
      <c r="K47" s="25" t="s">
        <v>162</v>
      </c>
      <c r="L47" s="25" t="s">
        <v>163</v>
      </c>
      <c r="M47" s="25" t="s">
        <v>164</v>
      </c>
      <c r="N47" s="25" t="s">
        <v>165</v>
      </c>
      <c r="O47" s="25" t="s">
        <v>166</v>
      </c>
      <c r="P47" s="25" t="s">
        <v>167</v>
      </c>
      <c r="Q47" s="25" t="s">
        <v>168</v>
      </c>
      <c r="R47" s="25" t="s">
        <v>169</v>
      </c>
    </row>
    <row r="48" spans="1:18" ht="12.75" customHeight="1" thickTop="1">
      <c r="A48" s="124" t="s">
        <v>254</v>
      </c>
      <c r="B48" s="126" t="s">
        <v>140</v>
      </c>
      <c r="C48" s="26" t="s">
        <v>106</v>
      </c>
      <c r="D48" s="27">
        <v>0</v>
      </c>
      <c r="E48" s="27">
        <v>0</v>
      </c>
      <c r="F48" s="28">
        <f aca="true" t="shared" si="3" ref="F48:F56">D48+E48</f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72"/>
      <c r="B49" s="91"/>
      <c r="C49" s="30" t="s">
        <v>145</v>
      </c>
      <c r="D49" s="27">
        <v>0</v>
      </c>
      <c r="E49" s="31">
        <v>0</v>
      </c>
      <c r="F49" s="28">
        <f t="shared" si="3"/>
        <v>0</v>
      </c>
      <c r="G49" s="55"/>
      <c r="H49" s="55"/>
      <c r="I49" s="55"/>
      <c r="J49" s="55"/>
      <c r="K49" s="55"/>
      <c r="L49" s="55"/>
      <c r="M49" s="55"/>
      <c r="N49" s="55"/>
      <c r="O49" s="32"/>
      <c r="P49" s="32"/>
      <c r="Q49" s="32"/>
      <c r="R49" s="32"/>
    </row>
    <row r="50" spans="1:18" ht="12.75">
      <c r="A50" s="72"/>
      <c r="B50" s="91"/>
      <c r="C50" s="30" t="s">
        <v>146</v>
      </c>
      <c r="D50" s="27">
        <v>0</v>
      </c>
      <c r="E50" s="31">
        <v>72000</v>
      </c>
      <c r="F50" s="28">
        <f t="shared" si="3"/>
        <v>72000</v>
      </c>
      <c r="G50" s="33"/>
      <c r="H50" s="33"/>
      <c r="I50" s="33"/>
      <c r="J50" s="33"/>
      <c r="K50" s="33"/>
      <c r="L50" s="33"/>
      <c r="M50" s="33"/>
      <c r="N50" s="33"/>
      <c r="O50" s="32"/>
      <c r="P50" s="32"/>
      <c r="Q50" s="32"/>
      <c r="R50" s="32"/>
    </row>
    <row r="51" spans="1:18" ht="12.75">
      <c r="A51" s="72"/>
      <c r="B51" s="91"/>
      <c r="C51" s="30" t="s">
        <v>147</v>
      </c>
      <c r="D51" s="27">
        <v>0</v>
      </c>
      <c r="E51" s="31">
        <v>0</v>
      </c>
      <c r="F51" s="28">
        <f t="shared" si="3"/>
        <v>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72"/>
      <c r="B52" s="91"/>
      <c r="C52" s="30" t="s">
        <v>105</v>
      </c>
      <c r="D52" s="27">
        <v>0</v>
      </c>
      <c r="E52" s="31">
        <v>0</v>
      </c>
      <c r="F52" s="28">
        <f t="shared" si="3"/>
        <v>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72"/>
      <c r="B53" s="91"/>
      <c r="C53" s="30" t="s">
        <v>104</v>
      </c>
      <c r="D53" s="27">
        <v>0</v>
      </c>
      <c r="E53" s="31">
        <v>0</v>
      </c>
      <c r="F53" s="28">
        <f t="shared" si="3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>
      <c r="A54" s="72"/>
      <c r="B54" s="91"/>
      <c r="C54" s="30" t="s">
        <v>148</v>
      </c>
      <c r="D54" s="27">
        <v>0</v>
      </c>
      <c r="E54" s="31">
        <v>0</v>
      </c>
      <c r="F54" s="28">
        <f t="shared" si="3"/>
        <v>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2.75">
      <c r="A55" s="72"/>
      <c r="B55" s="91"/>
      <c r="C55" s="30" t="s">
        <v>103</v>
      </c>
      <c r="D55" s="27">
        <v>0</v>
      </c>
      <c r="E55" s="31">
        <v>0</v>
      </c>
      <c r="F55" s="28">
        <f t="shared" si="3"/>
        <v>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>
      <c r="A56" s="72"/>
      <c r="B56" s="91"/>
      <c r="C56" s="30" t="s">
        <v>149</v>
      </c>
      <c r="D56" s="27">
        <v>0</v>
      </c>
      <c r="E56" s="31">
        <v>5000</v>
      </c>
      <c r="F56" s="28">
        <f t="shared" si="3"/>
        <v>5000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3.5" thickBot="1">
      <c r="A57" s="125"/>
      <c r="B57" s="127"/>
      <c r="C57" s="34" t="s">
        <v>260</v>
      </c>
      <c r="D57" s="35">
        <f>SUM(D48:D56)</f>
        <v>0</v>
      </c>
      <c r="E57" s="35">
        <f>SUM(E48:E56)</f>
        <v>77000</v>
      </c>
      <c r="F57" s="35">
        <f>SUM(F48:F56)</f>
        <v>77000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2.75" customHeight="1" thickTop="1">
      <c r="A58" s="124" t="s">
        <v>255</v>
      </c>
      <c r="B58" s="126" t="s">
        <v>140</v>
      </c>
      <c r="C58" s="26" t="s">
        <v>106</v>
      </c>
      <c r="D58" s="27">
        <v>0</v>
      </c>
      <c r="E58" s="27">
        <v>0</v>
      </c>
      <c r="F58" s="28">
        <f aca="true" t="shared" si="4" ref="F58:F66">D58+E58</f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75">
      <c r="A59" s="72"/>
      <c r="B59" s="91"/>
      <c r="C59" s="30" t="s">
        <v>145</v>
      </c>
      <c r="D59" s="27">
        <v>0</v>
      </c>
      <c r="E59" s="31">
        <v>0</v>
      </c>
      <c r="F59" s="28">
        <f t="shared" si="4"/>
        <v>0</v>
      </c>
      <c r="G59" s="55"/>
      <c r="H59" s="55"/>
      <c r="I59" s="55"/>
      <c r="J59" s="55"/>
      <c r="K59" s="55"/>
      <c r="L59" s="55"/>
      <c r="M59" s="55"/>
      <c r="N59" s="55"/>
      <c r="O59" s="33"/>
      <c r="P59" s="33"/>
      <c r="Q59" s="33"/>
      <c r="R59" s="33"/>
    </row>
    <row r="60" spans="1:18" ht="12.75">
      <c r="A60" s="72"/>
      <c r="B60" s="91"/>
      <c r="C60" s="30" t="s">
        <v>146</v>
      </c>
      <c r="D60" s="27">
        <v>0</v>
      </c>
      <c r="E60" s="31">
        <v>72000</v>
      </c>
      <c r="F60" s="28">
        <f t="shared" si="4"/>
        <v>72000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2.75">
      <c r="A61" s="72"/>
      <c r="B61" s="91"/>
      <c r="C61" s="30" t="s">
        <v>147</v>
      </c>
      <c r="D61" s="27">
        <v>0</v>
      </c>
      <c r="E61" s="31">
        <v>0</v>
      </c>
      <c r="F61" s="28">
        <f t="shared" si="4"/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2.75">
      <c r="A62" s="72"/>
      <c r="B62" s="91"/>
      <c r="C62" s="30" t="s">
        <v>105</v>
      </c>
      <c r="D62" s="27">
        <v>0</v>
      </c>
      <c r="E62" s="31">
        <v>0</v>
      </c>
      <c r="F62" s="28">
        <f t="shared" si="4"/>
        <v>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2.75">
      <c r="A63" s="72"/>
      <c r="B63" s="91"/>
      <c r="C63" s="30" t="s">
        <v>104</v>
      </c>
      <c r="D63" s="27">
        <v>0</v>
      </c>
      <c r="E63" s="31">
        <v>0</v>
      </c>
      <c r="F63" s="28">
        <f t="shared" si="4"/>
        <v>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2.75">
      <c r="A64" s="72"/>
      <c r="B64" s="91"/>
      <c r="C64" s="30" t="s">
        <v>148</v>
      </c>
      <c r="D64" s="27">
        <v>0</v>
      </c>
      <c r="E64" s="31">
        <v>0</v>
      </c>
      <c r="F64" s="28">
        <f t="shared" si="4"/>
        <v>0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2.75">
      <c r="A65" s="72"/>
      <c r="B65" s="91"/>
      <c r="C65" s="30" t="s">
        <v>103</v>
      </c>
      <c r="D65" s="27">
        <v>0</v>
      </c>
      <c r="E65" s="31">
        <v>0</v>
      </c>
      <c r="F65" s="28">
        <f t="shared" si="4"/>
        <v>0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2.75">
      <c r="A66" s="72"/>
      <c r="B66" s="91"/>
      <c r="C66" s="30" t="s">
        <v>149</v>
      </c>
      <c r="D66" s="27">
        <v>0</v>
      </c>
      <c r="E66" s="31">
        <v>6116.5</v>
      </c>
      <c r="F66" s="28">
        <f t="shared" si="4"/>
        <v>6116.5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3.5" thickBot="1">
      <c r="A67" s="125"/>
      <c r="B67" s="127"/>
      <c r="C67" s="34" t="s">
        <v>259</v>
      </c>
      <c r="D67" s="35">
        <f>SUM(D58:D66)</f>
        <v>0</v>
      </c>
      <c r="E67" s="35">
        <f>SUM(E58:E66)</f>
        <v>78116.5</v>
      </c>
      <c r="F67" s="35">
        <f>SUM(F58:F66)</f>
        <v>78116.5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2.75" customHeight="1" thickTop="1">
      <c r="A68" s="124" t="s">
        <v>256</v>
      </c>
      <c r="B68" s="126" t="s">
        <v>110</v>
      </c>
      <c r="C68" s="26" t="s">
        <v>106</v>
      </c>
      <c r="D68" s="27">
        <v>0</v>
      </c>
      <c r="E68" s="27">
        <v>0</v>
      </c>
      <c r="F68" s="28">
        <f aca="true" t="shared" si="5" ref="F68:F76">D68+E68</f>
        <v>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72"/>
      <c r="B69" s="91"/>
      <c r="C69" s="30" t="s">
        <v>145</v>
      </c>
      <c r="D69" s="27">
        <v>0</v>
      </c>
      <c r="E69" s="27">
        <f>(24*5*180)</f>
        <v>21600</v>
      </c>
      <c r="F69" s="28">
        <f t="shared" si="5"/>
        <v>21600</v>
      </c>
      <c r="G69" s="55"/>
      <c r="H69" s="55"/>
      <c r="I69" s="55"/>
      <c r="J69" s="55"/>
      <c r="K69" s="55"/>
      <c r="L69" s="55"/>
      <c r="M69" s="55"/>
      <c r="N69" s="55"/>
      <c r="O69" s="33"/>
      <c r="P69" s="33"/>
      <c r="Q69" s="33"/>
      <c r="R69" s="33"/>
    </row>
    <row r="70" spans="1:18" ht="12.75">
      <c r="A70" s="72"/>
      <c r="B70" s="91"/>
      <c r="C70" s="30" t="s">
        <v>146</v>
      </c>
      <c r="D70" s="27">
        <v>0</v>
      </c>
      <c r="E70" s="31">
        <v>0</v>
      </c>
      <c r="F70" s="28">
        <f t="shared" si="5"/>
        <v>0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2.75">
      <c r="A71" s="72"/>
      <c r="B71" s="91"/>
      <c r="C71" s="30" t="s">
        <v>147</v>
      </c>
      <c r="D71" s="27">
        <v>0</v>
      </c>
      <c r="E71" s="27">
        <f>(24*500)</f>
        <v>12000</v>
      </c>
      <c r="F71" s="28">
        <f t="shared" si="5"/>
        <v>12000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>
      <c r="A72" s="72"/>
      <c r="B72" s="91"/>
      <c r="C72" s="30" t="s">
        <v>105</v>
      </c>
      <c r="D72" s="27">
        <v>0</v>
      </c>
      <c r="E72" s="31">
        <v>0</v>
      </c>
      <c r="F72" s="28">
        <f t="shared" si="5"/>
        <v>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.75">
      <c r="A73" s="72"/>
      <c r="B73" s="91"/>
      <c r="C73" s="30" t="s">
        <v>104</v>
      </c>
      <c r="D73" s="27">
        <v>0</v>
      </c>
      <c r="E73" s="31">
        <v>0</v>
      </c>
      <c r="F73" s="28">
        <f t="shared" si="5"/>
        <v>0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2.75">
      <c r="A74" s="72"/>
      <c r="B74" s="91"/>
      <c r="C74" s="30" t="s">
        <v>148</v>
      </c>
      <c r="D74" s="27">
        <v>0</v>
      </c>
      <c r="E74" s="31">
        <v>0</v>
      </c>
      <c r="F74" s="28">
        <f t="shared" si="5"/>
        <v>0</v>
      </c>
      <c r="G74" s="33"/>
      <c r="H74" s="33"/>
      <c r="I74" s="33"/>
      <c r="J74" s="33"/>
      <c r="K74" s="33"/>
      <c r="L74" s="33"/>
      <c r="M74" s="33"/>
      <c r="N74" s="33"/>
      <c r="O74" s="32"/>
      <c r="P74" s="32"/>
      <c r="Q74" s="32"/>
      <c r="R74" s="32"/>
    </row>
    <row r="75" spans="1:18" ht="12.75">
      <c r="A75" s="72"/>
      <c r="B75" s="91"/>
      <c r="C75" s="30" t="s">
        <v>103</v>
      </c>
      <c r="D75" s="27">
        <v>0</v>
      </c>
      <c r="E75" s="31">
        <v>0</v>
      </c>
      <c r="F75" s="28">
        <f t="shared" si="5"/>
        <v>0</v>
      </c>
      <c r="G75" s="33"/>
      <c r="H75" s="33"/>
      <c r="I75" s="33"/>
      <c r="J75" s="33"/>
      <c r="K75" s="33"/>
      <c r="L75" s="33"/>
      <c r="M75" s="33"/>
      <c r="N75" s="33"/>
      <c r="O75" s="32"/>
      <c r="P75" s="32"/>
      <c r="Q75" s="32"/>
      <c r="R75" s="32"/>
    </row>
    <row r="76" spans="1:18" ht="12.75">
      <c r="A76" s="72"/>
      <c r="B76" s="91"/>
      <c r="C76" s="30" t="s">
        <v>149</v>
      </c>
      <c r="D76" s="27">
        <v>0</v>
      </c>
      <c r="E76" s="31">
        <v>0</v>
      </c>
      <c r="F76" s="28">
        <f t="shared" si="5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3.5" thickBot="1">
      <c r="A77" s="125"/>
      <c r="B77" s="127"/>
      <c r="C77" s="34" t="s">
        <v>258</v>
      </c>
      <c r="D77" s="35">
        <f>SUM(D68:D76)</f>
        <v>0</v>
      </c>
      <c r="E77" s="35">
        <f>SUM(E68:E76)</f>
        <v>33600</v>
      </c>
      <c r="F77" s="35">
        <f>SUM(F68:F76)</f>
        <v>33600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4.25" thickBot="1" thickTop="1">
      <c r="A78" s="37" t="s">
        <v>261</v>
      </c>
      <c r="B78" s="38"/>
      <c r="C78" s="38"/>
      <c r="D78" s="39">
        <f>D57+D67+D77</f>
        <v>0</v>
      </c>
      <c r="E78" s="39">
        <f>E57+E67+E77</f>
        <v>188716.5</v>
      </c>
      <c r="F78" s="39">
        <f>F57+F67+F77</f>
        <v>188716.5</v>
      </c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</sheetData>
  <mergeCells count="28">
    <mergeCell ref="A1:Q1"/>
    <mergeCell ref="A3:R3"/>
    <mergeCell ref="A4:R4"/>
    <mergeCell ref="A11:A20"/>
    <mergeCell ref="B11:B20"/>
    <mergeCell ref="A5:R5"/>
    <mergeCell ref="A7:R7"/>
    <mergeCell ref="C9:C10"/>
    <mergeCell ref="D9:F9"/>
    <mergeCell ref="G9:R9"/>
    <mergeCell ref="A58:A67"/>
    <mergeCell ref="A68:A77"/>
    <mergeCell ref="A48:A57"/>
    <mergeCell ref="B46:B47"/>
    <mergeCell ref="B58:B67"/>
    <mergeCell ref="B68:B77"/>
    <mergeCell ref="B48:B57"/>
    <mergeCell ref="A46:A47"/>
    <mergeCell ref="C46:C47"/>
    <mergeCell ref="D46:F46"/>
    <mergeCell ref="G46:R46"/>
    <mergeCell ref="A9:A10"/>
    <mergeCell ref="B9:B10"/>
    <mergeCell ref="B21:B30"/>
    <mergeCell ref="B31:B40"/>
    <mergeCell ref="A21:A30"/>
    <mergeCell ref="A31:A40"/>
    <mergeCell ref="A44:R44"/>
  </mergeCells>
  <printOptions horizontalCentered="1"/>
  <pageMargins left="0.3937007874015748" right="0.3937007874015748" top="0.5905511811023623" bottom="0.3937007874015748" header="0.5118110236220472" footer="0.5118110236220472"/>
  <pageSetup firstPageNumber="44" useFirstPageNumber="1" horizontalDpi="300" verticalDpi="300" orientation="landscape" scale="70" r:id="rId1"/>
  <headerFooter alignWithMargins="0">
    <oddFooter>&amp;C&amp;P</oddFooter>
  </headerFooter>
  <rowBreaks count="1" manualBreakCount="1">
    <brk id="4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8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5.00390625" style="3" customWidth="1"/>
    <col min="2" max="2" width="19.00390625" style="3" customWidth="1"/>
    <col min="3" max="3" width="15.7109375" style="3" customWidth="1"/>
    <col min="4" max="6" width="11.7109375" style="3" customWidth="1"/>
    <col min="7" max="17" width="6.421875" style="21" customWidth="1"/>
    <col min="18" max="18" width="6.8515625" style="21" customWidth="1"/>
    <col min="19" max="16384" width="9.140625" style="3" customWidth="1"/>
  </cols>
  <sheetData>
    <row r="1" spans="1:18" ht="38.25" customHeight="1">
      <c r="A1" s="110" t="s">
        <v>326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</row>
    <row r="2" spans="1:18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2" t="s">
        <v>179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25.5" customHeight="1">
      <c r="A5" s="128" t="s">
        <v>262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3:6" ht="12.75">
      <c r="C6" s="20"/>
      <c r="D6" s="20"/>
      <c r="E6" s="20"/>
      <c r="F6" s="20"/>
    </row>
    <row r="7" spans="1:18" ht="12.75">
      <c r="A7" s="129" t="s">
        <v>182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3:6" ht="12.75">
      <c r="C8" s="22"/>
      <c r="D8" s="20"/>
      <c r="E8" s="20"/>
      <c r="F8" s="20"/>
    </row>
    <row r="9" spans="1:18" ht="12.75">
      <c r="A9" s="89" t="s">
        <v>153</v>
      </c>
      <c r="B9" s="89" t="s">
        <v>154</v>
      </c>
      <c r="C9" s="89" t="s">
        <v>155</v>
      </c>
      <c r="D9" s="130" t="s">
        <v>156</v>
      </c>
      <c r="E9" s="131"/>
      <c r="F9" s="132"/>
      <c r="G9" s="133" t="s">
        <v>157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6.25" thickBot="1">
      <c r="A10" s="125"/>
      <c r="B10" s="125"/>
      <c r="C10" s="125"/>
      <c r="D10" s="23" t="s">
        <v>121</v>
      </c>
      <c r="E10" s="23" t="s">
        <v>138</v>
      </c>
      <c r="F10" s="23" t="s">
        <v>137</v>
      </c>
      <c r="G10" s="24" t="s">
        <v>158</v>
      </c>
      <c r="H10" s="24" t="s">
        <v>159</v>
      </c>
      <c r="I10" s="24" t="s">
        <v>160</v>
      </c>
      <c r="J10" s="25" t="s">
        <v>161</v>
      </c>
      <c r="K10" s="25" t="s">
        <v>162</v>
      </c>
      <c r="L10" s="25" t="s">
        <v>163</v>
      </c>
      <c r="M10" s="25" t="s">
        <v>164</v>
      </c>
      <c r="N10" s="25" t="s">
        <v>165</v>
      </c>
      <c r="O10" s="25" t="s">
        <v>166</v>
      </c>
      <c r="P10" s="25" t="s">
        <v>167</v>
      </c>
      <c r="Q10" s="25" t="s">
        <v>168</v>
      </c>
      <c r="R10" s="25" t="s">
        <v>169</v>
      </c>
    </row>
    <row r="11" spans="1:18" ht="12.75" customHeight="1" thickTop="1">
      <c r="A11" s="124" t="s">
        <v>263</v>
      </c>
      <c r="B11" s="126" t="s">
        <v>120</v>
      </c>
      <c r="C11" s="26" t="s">
        <v>106</v>
      </c>
      <c r="D11" s="27">
        <v>0</v>
      </c>
      <c r="E11" s="27">
        <v>0</v>
      </c>
      <c r="F11" s="28">
        <f aca="true" t="shared" si="0" ref="F11:F19">D11+E11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72"/>
      <c r="B12" s="91"/>
      <c r="C12" s="30" t="s">
        <v>145</v>
      </c>
      <c r="D12" s="27">
        <v>0</v>
      </c>
      <c r="E12" s="31">
        <v>0</v>
      </c>
      <c r="F12" s="28">
        <f t="shared" si="0"/>
        <v>0</v>
      </c>
      <c r="G12" s="32"/>
      <c r="H12" s="33"/>
      <c r="I12" s="33"/>
      <c r="J12" s="33"/>
      <c r="K12" s="33"/>
      <c r="L12" s="33"/>
      <c r="M12" s="33"/>
      <c r="N12" s="32"/>
      <c r="O12" s="55"/>
      <c r="P12" s="55"/>
      <c r="Q12" s="55"/>
      <c r="R12" s="55"/>
    </row>
    <row r="13" spans="1:18" ht="12.75">
      <c r="A13" s="72"/>
      <c r="B13" s="91"/>
      <c r="C13" s="30" t="s">
        <v>146</v>
      </c>
      <c r="D13" s="27">
        <v>0</v>
      </c>
      <c r="E13" s="31">
        <v>0</v>
      </c>
      <c r="F13" s="28">
        <f t="shared" si="0"/>
        <v>0</v>
      </c>
      <c r="G13" s="32"/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</row>
    <row r="14" spans="1:18" ht="12.75">
      <c r="A14" s="72"/>
      <c r="B14" s="91"/>
      <c r="C14" s="30" t="s">
        <v>147</v>
      </c>
      <c r="D14" s="27">
        <v>0</v>
      </c>
      <c r="E14" s="31">
        <v>0</v>
      </c>
      <c r="F14" s="28">
        <f t="shared" si="0"/>
        <v>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>
      <c r="A15" s="72"/>
      <c r="B15" s="91"/>
      <c r="C15" s="30" t="s">
        <v>105</v>
      </c>
      <c r="D15" s="27">
        <v>0</v>
      </c>
      <c r="E15" s="31">
        <v>0</v>
      </c>
      <c r="F15" s="28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2.75">
      <c r="A16" s="72"/>
      <c r="B16" s="91"/>
      <c r="C16" s="30" t="s">
        <v>104</v>
      </c>
      <c r="D16" s="27">
        <v>0</v>
      </c>
      <c r="E16" s="31">
        <v>0</v>
      </c>
      <c r="F16" s="2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72"/>
      <c r="B17" s="91"/>
      <c r="C17" s="30" t="s">
        <v>148</v>
      </c>
      <c r="D17" s="27">
        <v>0</v>
      </c>
      <c r="E17" s="31">
        <v>0</v>
      </c>
      <c r="F17" s="28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2.75">
      <c r="A18" s="72"/>
      <c r="B18" s="91"/>
      <c r="C18" s="30" t="s">
        <v>103</v>
      </c>
      <c r="D18" s="27">
        <v>0</v>
      </c>
      <c r="E18" s="31">
        <v>0</v>
      </c>
      <c r="F18" s="28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72"/>
      <c r="B19" s="91"/>
      <c r="C19" s="30" t="s">
        <v>149</v>
      </c>
      <c r="D19" s="27">
        <v>0</v>
      </c>
      <c r="E19" s="31">
        <v>0</v>
      </c>
      <c r="F19" s="28">
        <f t="shared" si="0"/>
        <v>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3.5" thickBot="1">
      <c r="A20" s="125"/>
      <c r="B20" s="127"/>
      <c r="C20" s="34" t="s">
        <v>267</v>
      </c>
      <c r="D20" s="35">
        <f>SUM(D11:D19)</f>
        <v>0</v>
      </c>
      <c r="E20" s="35">
        <f>SUM(E11:E19)</f>
        <v>0</v>
      </c>
      <c r="F20" s="35">
        <f>SUM(F11:F19)</f>
        <v>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 thickTop="1">
      <c r="A21" s="124" t="s">
        <v>264</v>
      </c>
      <c r="B21" s="126" t="s">
        <v>140</v>
      </c>
      <c r="C21" s="26" t="s">
        <v>106</v>
      </c>
      <c r="D21" s="27">
        <v>0</v>
      </c>
      <c r="E21" s="27">
        <v>0</v>
      </c>
      <c r="F21" s="28">
        <f aca="true" t="shared" si="1" ref="F21:F29">D21+E21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72"/>
      <c r="B22" s="91"/>
      <c r="C22" s="30" t="s">
        <v>145</v>
      </c>
      <c r="D22" s="27">
        <v>0</v>
      </c>
      <c r="E22" s="31">
        <v>0</v>
      </c>
      <c r="F22" s="28">
        <f t="shared" si="1"/>
        <v>0</v>
      </c>
      <c r="G22" s="33"/>
      <c r="H22" s="33"/>
      <c r="I22" s="33"/>
      <c r="J22" s="33"/>
      <c r="K22" s="33"/>
      <c r="L22" s="33"/>
      <c r="M22" s="33"/>
      <c r="N22" s="33"/>
      <c r="O22" s="55"/>
      <c r="P22" s="55"/>
      <c r="Q22" s="55"/>
      <c r="R22" s="55"/>
    </row>
    <row r="23" spans="1:18" ht="12.75">
      <c r="A23" s="72"/>
      <c r="B23" s="91"/>
      <c r="C23" s="30" t="s">
        <v>146</v>
      </c>
      <c r="D23" s="27">
        <v>0</v>
      </c>
      <c r="E23" s="31">
        <v>0</v>
      </c>
      <c r="F23" s="28">
        <f t="shared" si="1"/>
        <v>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>
      <c r="A24" s="72"/>
      <c r="B24" s="91"/>
      <c r="C24" s="30" t="s">
        <v>147</v>
      </c>
      <c r="D24" s="27">
        <v>0</v>
      </c>
      <c r="E24" s="31">
        <v>0</v>
      </c>
      <c r="F24" s="28">
        <f t="shared" si="1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>
      <c r="A25" s="72"/>
      <c r="B25" s="91"/>
      <c r="C25" s="30" t="s">
        <v>105</v>
      </c>
      <c r="D25" s="27">
        <v>0</v>
      </c>
      <c r="E25" s="31">
        <v>0</v>
      </c>
      <c r="F25" s="28">
        <f t="shared" si="1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>
      <c r="A26" s="72"/>
      <c r="B26" s="91"/>
      <c r="C26" s="30" t="s">
        <v>104</v>
      </c>
      <c r="D26" s="27">
        <v>0</v>
      </c>
      <c r="E26" s="31">
        <v>0</v>
      </c>
      <c r="F26" s="28">
        <f t="shared" si="1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2.75">
      <c r="A27" s="72"/>
      <c r="B27" s="91"/>
      <c r="C27" s="30" t="s">
        <v>148</v>
      </c>
      <c r="D27" s="27">
        <v>0</v>
      </c>
      <c r="E27" s="31">
        <v>0</v>
      </c>
      <c r="F27" s="28">
        <f t="shared" si="1"/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2.75">
      <c r="A28" s="72"/>
      <c r="B28" s="91"/>
      <c r="C28" s="30" t="s">
        <v>103</v>
      </c>
      <c r="D28" s="27">
        <v>0</v>
      </c>
      <c r="E28" s="31">
        <v>0</v>
      </c>
      <c r="F28" s="28">
        <f t="shared" si="1"/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ht="12.75">
      <c r="A29" s="72"/>
      <c r="B29" s="91"/>
      <c r="C29" s="30" t="s">
        <v>149</v>
      </c>
      <c r="D29" s="27">
        <v>0</v>
      </c>
      <c r="E29" s="31">
        <v>0</v>
      </c>
      <c r="F29" s="28">
        <f t="shared" si="1"/>
        <v>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3.5" thickBot="1">
      <c r="A30" s="125"/>
      <c r="B30" s="127"/>
      <c r="C30" s="34" t="s">
        <v>266</v>
      </c>
      <c r="D30" s="35">
        <f>SUM(D21:D29)</f>
        <v>0</v>
      </c>
      <c r="E30" s="35">
        <f>SUM(E21:E29)</f>
        <v>0</v>
      </c>
      <c r="F30" s="35">
        <f>SUM(F21:F29)</f>
        <v>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4.25" thickBot="1" thickTop="1">
      <c r="A31" s="37" t="s">
        <v>265</v>
      </c>
      <c r="B31" s="38"/>
      <c r="C31" s="38"/>
      <c r="D31" s="39">
        <f>D20+D30</f>
        <v>0</v>
      </c>
      <c r="E31" s="39">
        <f>E20+E30</f>
        <v>0</v>
      </c>
      <c r="F31" s="39">
        <f>F20+F30</f>
        <v>0</v>
      </c>
      <c r="G31" s="40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2"/>
    </row>
    <row r="34" spans="1:18" ht="12.75">
      <c r="A34" s="129" t="s">
        <v>183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</row>
    <row r="35" spans="3:6" ht="12.75">
      <c r="C35" s="22"/>
      <c r="D35" s="20"/>
      <c r="E35" s="20"/>
      <c r="F35" s="20"/>
    </row>
    <row r="36" spans="1:18" ht="12.75">
      <c r="A36" s="89" t="s">
        <v>153</v>
      </c>
      <c r="B36" s="89" t="s">
        <v>154</v>
      </c>
      <c r="C36" s="89" t="s">
        <v>155</v>
      </c>
      <c r="D36" s="130" t="s">
        <v>156</v>
      </c>
      <c r="E36" s="131"/>
      <c r="F36" s="132"/>
      <c r="G36" s="133" t="s">
        <v>157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5"/>
    </row>
    <row r="37" spans="1:18" ht="26.25" thickBot="1">
      <c r="A37" s="125"/>
      <c r="B37" s="125"/>
      <c r="C37" s="125"/>
      <c r="D37" s="23" t="s">
        <v>121</v>
      </c>
      <c r="E37" s="23" t="s">
        <v>138</v>
      </c>
      <c r="F37" s="23" t="s">
        <v>137</v>
      </c>
      <c r="G37" s="24" t="s">
        <v>158</v>
      </c>
      <c r="H37" s="24" t="s">
        <v>159</v>
      </c>
      <c r="I37" s="24" t="s">
        <v>160</v>
      </c>
      <c r="J37" s="25" t="s">
        <v>161</v>
      </c>
      <c r="K37" s="25" t="s">
        <v>162</v>
      </c>
      <c r="L37" s="25" t="s">
        <v>163</v>
      </c>
      <c r="M37" s="25" t="s">
        <v>164</v>
      </c>
      <c r="N37" s="25" t="s">
        <v>165</v>
      </c>
      <c r="O37" s="25" t="s">
        <v>166</v>
      </c>
      <c r="P37" s="25" t="s">
        <v>167</v>
      </c>
      <c r="Q37" s="25" t="s">
        <v>168</v>
      </c>
      <c r="R37" s="25" t="s">
        <v>169</v>
      </c>
    </row>
    <row r="38" spans="1:18" ht="12.75" customHeight="1" thickTop="1">
      <c r="A38" s="124" t="s">
        <v>263</v>
      </c>
      <c r="B38" s="126" t="s">
        <v>120</v>
      </c>
      <c r="C38" s="26" t="s">
        <v>106</v>
      </c>
      <c r="D38" s="27">
        <v>0</v>
      </c>
      <c r="E38" s="27">
        <v>0</v>
      </c>
      <c r="F38" s="28">
        <f aca="true" t="shared" si="2" ref="F38:F46">D38+E38</f>
        <v>0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2.75">
      <c r="A39" s="72"/>
      <c r="B39" s="91"/>
      <c r="C39" s="30" t="s">
        <v>145</v>
      </c>
      <c r="D39" s="27">
        <v>0</v>
      </c>
      <c r="E39" s="31">
        <v>0</v>
      </c>
      <c r="F39" s="28">
        <f t="shared" si="2"/>
        <v>0</v>
      </c>
      <c r="G39" s="55"/>
      <c r="H39" s="55"/>
      <c r="I39" s="55"/>
      <c r="J39" s="55"/>
      <c r="K39" s="55"/>
      <c r="L39" s="55"/>
      <c r="M39" s="55"/>
      <c r="N39" s="55"/>
      <c r="O39" s="32"/>
      <c r="P39" s="32"/>
      <c r="Q39" s="32"/>
      <c r="R39" s="32"/>
    </row>
    <row r="40" spans="1:18" ht="12.75">
      <c r="A40" s="72"/>
      <c r="B40" s="91"/>
      <c r="C40" s="30" t="s">
        <v>146</v>
      </c>
      <c r="D40" s="27">
        <v>0</v>
      </c>
      <c r="E40" s="31">
        <v>0</v>
      </c>
      <c r="F40" s="28">
        <f t="shared" si="2"/>
        <v>0</v>
      </c>
      <c r="G40" s="33"/>
      <c r="H40" s="33"/>
      <c r="I40" s="33"/>
      <c r="J40" s="33"/>
      <c r="K40" s="33"/>
      <c r="L40" s="33"/>
      <c r="M40" s="33"/>
      <c r="N40" s="33"/>
      <c r="O40" s="32"/>
      <c r="P40" s="32"/>
      <c r="Q40" s="32"/>
      <c r="R40" s="32"/>
    </row>
    <row r="41" spans="1:18" ht="12.75">
      <c r="A41" s="72"/>
      <c r="B41" s="91"/>
      <c r="C41" s="30" t="s">
        <v>147</v>
      </c>
      <c r="D41" s="27">
        <v>0</v>
      </c>
      <c r="E41" s="31">
        <v>2500</v>
      </c>
      <c r="F41" s="28">
        <f t="shared" si="2"/>
        <v>2500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12.75">
      <c r="A42" s="72"/>
      <c r="B42" s="91"/>
      <c r="C42" s="30" t="s">
        <v>105</v>
      </c>
      <c r="D42" s="27">
        <v>0</v>
      </c>
      <c r="E42" s="31">
        <v>0</v>
      </c>
      <c r="F42" s="28">
        <f t="shared" si="2"/>
        <v>0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ht="12.75">
      <c r="A43" s="72"/>
      <c r="B43" s="91"/>
      <c r="C43" s="30" t="s">
        <v>104</v>
      </c>
      <c r="D43" s="27">
        <v>0</v>
      </c>
      <c r="E43" s="31">
        <v>0</v>
      </c>
      <c r="F43" s="28">
        <f t="shared" si="2"/>
        <v>0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12.75">
      <c r="A44" s="72"/>
      <c r="B44" s="91"/>
      <c r="C44" s="30" t="s">
        <v>148</v>
      </c>
      <c r="D44" s="27">
        <v>0</v>
      </c>
      <c r="E44" s="31">
        <v>0</v>
      </c>
      <c r="F44" s="28">
        <f t="shared" si="2"/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12.75">
      <c r="A45" s="72"/>
      <c r="B45" s="91"/>
      <c r="C45" s="30" t="s">
        <v>103</v>
      </c>
      <c r="D45" s="27">
        <v>0</v>
      </c>
      <c r="E45" s="31">
        <v>0</v>
      </c>
      <c r="F45" s="28">
        <f t="shared" si="2"/>
        <v>0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8" ht="12.75">
      <c r="A46" s="72"/>
      <c r="B46" s="91"/>
      <c r="C46" s="30" t="s">
        <v>149</v>
      </c>
      <c r="D46" s="27">
        <v>0</v>
      </c>
      <c r="E46" s="31">
        <v>0</v>
      </c>
      <c r="F46" s="28">
        <f t="shared" si="2"/>
        <v>0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13.5" thickBot="1">
      <c r="A47" s="125"/>
      <c r="B47" s="127"/>
      <c r="C47" s="34" t="s">
        <v>267</v>
      </c>
      <c r="D47" s="35">
        <f>SUM(D38:D46)</f>
        <v>0</v>
      </c>
      <c r="E47" s="35">
        <f>SUM(E38:E46)</f>
        <v>2500</v>
      </c>
      <c r="F47" s="35">
        <f>SUM(F38:F46)</f>
        <v>2500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8" ht="12.75" customHeight="1" thickTop="1">
      <c r="A48" s="124" t="s">
        <v>264</v>
      </c>
      <c r="B48" s="126" t="s">
        <v>140</v>
      </c>
      <c r="C48" s="26" t="s">
        <v>106</v>
      </c>
      <c r="D48" s="27">
        <v>0</v>
      </c>
      <c r="E48" s="27">
        <v>0</v>
      </c>
      <c r="F48" s="28">
        <f aca="true" t="shared" si="3" ref="F48:F56">D48+E48</f>
        <v>0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2.75">
      <c r="A49" s="72"/>
      <c r="B49" s="91"/>
      <c r="C49" s="30" t="s">
        <v>145</v>
      </c>
      <c r="D49" s="27">
        <v>0</v>
      </c>
      <c r="E49" s="31">
        <v>0</v>
      </c>
      <c r="F49" s="28">
        <f t="shared" si="3"/>
        <v>0</v>
      </c>
      <c r="G49" s="55"/>
      <c r="H49" s="55"/>
      <c r="I49" s="55"/>
      <c r="J49" s="55"/>
      <c r="K49" s="55"/>
      <c r="L49" s="55"/>
      <c r="M49" s="55"/>
      <c r="N49" s="55"/>
      <c r="O49" s="33"/>
      <c r="P49" s="33"/>
      <c r="Q49" s="33"/>
      <c r="R49" s="33"/>
    </row>
    <row r="50" spans="1:18" ht="12.75">
      <c r="A50" s="72"/>
      <c r="B50" s="91"/>
      <c r="C50" s="30" t="s">
        <v>146</v>
      </c>
      <c r="D50" s="27">
        <v>0</v>
      </c>
      <c r="E50" s="31">
        <v>10000</v>
      </c>
      <c r="F50" s="28">
        <f t="shared" si="3"/>
        <v>10000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12.75">
      <c r="A51" s="72"/>
      <c r="B51" s="91"/>
      <c r="C51" s="30" t="s">
        <v>147</v>
      </c>
      <c r="D51" s="27">
        <v>0</v>
      </c>
      <c r="E51" s="31">
        <v>0</v>
      </c>
      <c r="F51" s="28">
        <f t="shared" si="3"/>
        <v>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72"/>
      <c r="B52" s="91"/>
      <c r="C52" s="30" t="s">
        <v>105</v>
      </c>
      <c r="D52" s="27">
        <v>0</v>
      </c>
      <c r="E52" s="31">
        <v>0</v>
      </c>
      <c r="F52" s="28">
        <f t="shared" si="3"/>
        <v>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72"/>
      <c r="B53" s="91"/>
      <c r="C53" s="30" t="s">
        <v>104</v>
      </c>
      <c r="D53" s="27">
        <v>0</v>
      </c>
      <c r="E53" s="31">
        <v>0</v>
      </c>
      <c r="F53" s="28">
        <f t="shared" si="3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>
      <c r="A54" s="72"/>
      <c r="B54" s="91"/>
      <c r="C54" s="30" t="s">
        <v>148</v>
      </c>
      <c r="D54" s="27">
        <v>0</v>
      </c>
      <c r="E54" s="31">
        <v>0</v>
      </c>
      <c r="F54" s="28">
        <f t="shared" si="3"/>
        <v>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2.75">
      <c r="A55" s="72"/>
      <c r="B55" s="91"/>
      <c r="C55" s="30" t="s">
        <v>103</v>
      </c>
      <c r="D55" s="27">
        <v>0</v>
      </c>
      <c r="E55" s="31">
        <v>0</v>
      </c>
      <c r="F55" s="28">
        <f t="shared" si="3"/>
        <v>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>
      <c r="A56" s="72"/>
      <c r="B56" s="91"/>
      <c r="C56" s="30" t="s">
        <v>149</v>
      </c>
      <c r="D56" s="27">
        <v>0</v>
      </c>
      <c r="E56" s="31">
        <v>0</v>
      </c>
      <c r="F56" s="28">
        <f t="shared" si="3"/>
        <v>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3.5" thickBot="1">
      <c r="A57" s="125"/>
      <c r="B57" s="127"/>
      <c r="C57" s="34" t="s">
        <v>266</v>
      </c>
      <c r="D57" s="35">
        <f>SUM(D48:D56)</f>
        <v>0</v>
      </c>
      <c r="E57" s="35">
        <f>SUM(E48:E56)</f>
        <v>10000</v>
      </c>
      <c r="F57" s="35">
        <f>SUM(F48:F56)</f>
        <v>10000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4.25" thickBot="1" thickTop="1">
      <c r="A58" s="37" t="s">
        <v>268</v>
      </c>
      <c r="B58" s="38"/>
      <c r="C58" s="38"/>
      <c r="D58" s="39">
        <f>D47+D57</f>
        <v>0</v>
      </c>
      <c r="E58" s="39">
        <f>E47+E57</f>
        <v>12500</v>
      </c>
      <c r="F58" s="39">
        <f>F47+F57</f>
        <v>12500</v>
      </c>
      <c r="G58" s="40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/>
    </row>
  </sheetData>
  <mergeCells count="24">
    <mergeCell ref="A1:Q1"/>
    <mergeCell ref="A3:R3"/>
    <mergeCell ref="A4:R4"/>
    <mergeCell ref="A11:A20"/>
    <mergeCell ref="B11:B20"/>
    <mergeCell ref="A5:R5"/>
    <mergeCell ref="A7:R7"/>
    <mergeCell ref="C9:C10"/>
    <mergeCell ref="D9:F9"/>
    <mergeCell ref="G9:R9"/>
    <mergeCell ref="A48:A57"/>
    <mergeCell ref="A38:A47"/>
    <mergeCell ref="B36:B37"/>
    <mergeCell ref="B48:B57"/>
    <mergeCell ref="B38:B47"/>
    <mergeCell ref="A36:A37"/>
    <mergeCell ref="C36:C37"/>
    <mergeCell ref="D36:F36"/>
    <mergeCell ref="G36:R36"/>
    <mergeCell ref="A9:A10"/>
    <mergeCell ref="B9:B10"/>
    <mergeCell ref="B21:B30"/>
    <mergeCell ref="A21:A30"/>
    <mergeCell ref="A34:R34"/>
  </mergeCells>
  <printOptions horizontalCentered="1"/>
  <pageMargins left="0.3937007874015748" right="0.3937007874015748" top="0.5905511811023623" bottom="0.3937007874015748" header="0.5118110236220472" footer="0.5118110236220472"/>
  <pageSetup firstPageNumber="46" useFirstPageNumber="1" horizontalDpi="300" verticalDpi="300" orientation="landscape" scale="70" r:id="rId1"/>
  <headerFooter alignWithMargins="0">
    <oddFooter>&amp;C&amp;P</oddFooter>
  </headerFooter>
  <rowBreaks count="1" manualBreakCount="1">
    <brk id="3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113"/>
  <sheetViews>
    <sheetView view="pageBreakPreview" zoomScale="85" zoomScaleNormal="85" zoomScaleSheetLayoutView="85" workbookViewId="0" topLeftCell="A34">
      <selection activeCell="A2" sqref="A2"/>
    </sheetView>
  </sheetViews>
  <sheetFormatPr defaultColWidth="9.140625" defaultRowHeight="12.75"/>
  <cols>
    <col min="1" max="1" width="14.140625" style="3" bestFit="1" customWidth="1"/>
    <col min="2" max="10" width="13.7109375" style="3" customWidth="1"/>
    <col min="11" max="16384" width="9.140625" style="3" customWidth="1"/>
  </cols>
  <sheetData>
    <row r="1" spans="1:17" ht="38.25" customHeight="1">
      <c r="A1" s="110" t="s">
        <v>326</v>
      </c>
      <c r="B1" s="110"/>
      <c r="C1" s="110"/>
      <c r="D1" s="110"/>
      <c r="E1" s="110"/>
      <c r="F1" s="110"/>
      <c r="G1" s="110"/>
      <c r="H1" s="110"/>
      <c r="I1" s="110"/>
      <c r="J1" s="110"/>
      <c r="K1" s="9"/>
      <c r="L1" s="9"/>
      <c r="M1" s="9"/>
      <c r="N1" s="9"/>
      <c r="O1" s="9"/>
      <c r="P1" s="9"/>
      <c r="Q1" s="9"/>
    </row>
    <row r="3" spans="1:10" ht="15.7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.75">
      <c r="A4" s="111" t="s">
        <v>180</v>
      </c>
      <c r="B4" s="111"/>
      <c r="C4" s="111"/>
      <c r="D4" s="111"/>
      <c r="E4" s="111"/>
      <c r="F4" s="111"/>
      <c r="G4" s="111"/>
      <c r="H4" s="111"/>
      <c r="I4" s="111"/>
      <c r="J4" s="111"/>
    </row>
    <row r="6" spans="1:11" ht="15.75">
      <c r="A6" s="136" t="s">
        <v>150</v>
      </c>
      <c r="B6" s="137"/>
      <c r="C6" s="137"/>
      <c r="D6" s="137"/>
      <c r="E6" s="137"/>
      <c r="F6" s="137"/>
      <c r="G6" s="137"/>
      <c r="H6" s="137"/>
      <c r="I6" s="137"/>
      <c r="J6" s="138"/>
      <c r="K6" s="10"/>
    </row>
    <row r="7" spans="1:11" ht="25.5" customHeight="1">
      <c r="A7" s="11" t="s">
        <v>126</v>
      </c>
      <c r="B7" s="12" t="s">
        <v>188</v>
      </c>
      <c r="C7" s="12" t="s">
        <v>130</v>
      </c>
      <c r="D7" s="12" t="s">
        <v>131</v>
      </c>
      <c r="E7" s="12" t="s">
        <v>123</v>
      </c>
      <c r="F7" s="12" t="s">
        <v>127</v>
      </c>
      <c r="G7" s="12" t="s">
        <v>97</v>
      </c>
      <c r="H7" s="12" t="s">
        <v>98</v>
      </c>
      <c r="I7" s="12" t="s">
        <v>286</v>
      </c>
      <c r="J7" s="12" t="s">
        <v>287</v>
      </c>
      <c r="K7" s="10"/>
    </row>
    <row r="8" spans="1:11" ht="12.75" customHeight="1">
      <c r="A8" s="139" t="s">
        <v>175</v>
      </c>
      <c r="B8" s="141">
        <v>2006</v>
      </c>
      <c r="C8" s="142"/>
      <c r="D8" s="143"/>
      <c r="E8" s="141">
        <v>2007</v>
      </c>
      <c r="F8" s="142"/>
      <c r="G8" s="143"/>
      <c r="H8" s="141" t="s">
        <v>174</v>
      </c>
      <c r="I8" s="142"/>
      <c r="J8" s="143"/>
      <c r="K8" s="10"/>
    </row>
    <row r="9" spans="1:11" ht="12.75">
      <c r="A9" s="140"/>
      <c r="B9" s="18" t="s">
        <v>172</v>
      </c>
      <c r="C9" s="18" t="s">
        <v>173</v>
      </c>
      <c r="D9" s="19" t="s">
        <v>144</v>
      </c>
      <c r="E9" s="18" t="s">
        <v>172</v>
      </c>
      <c r="F9" s="18" t="s">
        <v>173</v>
      </c>
      <c r="G9" s="19" t="s">
        <v>144</v>
      </c>
      <c r="H9" s="18" t="s">
        <v>172</v>
      </c>
      <c r="I9" s="18" t="s">
        <v>173</v>
      </c>
      <c r="J9" s="19" t="s">
        <v>144</v>
      </c>
      <c r="K9" s="10"/>
    </row>
    <row r="10" spans="1:11" ht="12.75">
      <c r="A10" s="7" t="s">
        <v>106</v>
      </c>
      <c r="B10" s="57">
        <f>('1.1'!D11+'1.1'!D21+'1.1'!D31)+('1.2'!D11+'1.2'!D21+'1.2'!D31)+('1.3'!D11+'1.3'!D21+'1.3'!D31)+('1.4'!D11+'1.4'!D21+'1.4'!D31)+('1.5'!D11+'1.5'!D21+'1.5'!D31)+('1.6'!D11+'1.6'!D21+'1.6'!D31)+('1.7'!D11+'1.7'!D21+'1.7'!D31)+('1.8'!D11+'1.8'!D21+'1.8'!D31)+('1.9'!D11+'1.9'!D21+'1.9'!D31)</f>
        <v>0</v>
      </c>
      <c r="C10" s="57">
        <f>('1.1'!E11+'1.1'!E21+'1.1'!E31)+('1.2'!E11+'1.2'!E21+'1.2'!E31)+('1.3'!E11+'1.3'!E21+'1.3'!E31)+('1.4'!E11+'1.4'!E21+'1.4'!E31)+('1.5'!E11+'1.5'!E21+'1.5'!E31)+('1.6'!E11+'1.6'!E21+'1.6'!E31)+('1.7'!E11+'1.7'!E21+'1.7'!E31)+('1.8'!E11+'1.8'!E21+'1.8'!E31)+('1.9'!E11+'1.9'!E21+'1.9'!E31)</f>
        <v>0</v>
      </c>
      <c r="D10" s="57">
        <f aca="true" t="shared" si="0" ref="D10:D18">B10+C10</f>
        <v>0</v>
      </c>
      <c r="E10" s="57">
        <f>('1.1'!D48+'1.1'!D58+'1.1'!D68)+('1.2'!D48+'1.2'!D58+'1.2'!D68)+('1.3'!D48+'1.3'!D58+'1.3'!D68)+('1.4'!D48+'1.4'!D58+'1.4'!D68)+('1.5'!D48+'1.5'!D58+'1.5'!D68)+('1.6'!D48+'1.6'!D58+'1.6'!D68)+('1.7'!D48+'1.7'!D58+'1.7'!D68)+('1.8'!D48+'1.8'!D58+'1.8'!D68)+('1.9'!D48+'1.9'!D58+'1.9'!D68)</f>
        <v>0</v>
      </c>
      <c r="F10" s="57">
        <f>('1.1'!E48+'1.1'!E58+'1.1'!E68)+('1.2'!E48+'1.2'!E58+'1.2'!E68)+('1.3'!E48+'1.3'!E58+'1.3'!E68)+('1.4'!E48+'1.4'!E58+'1.4'!E68)+('1.5'!E48+'1.5'!E58+'1.5'!E68)+('1.6'!E48+'1.6'!E58+'1.6'!E68)+('1.7'!E48+'1.7'!E58+'1.7'!E68)+('1.8'!E48+'1.8'!E58+'1.8'!E68)+('1.9'!E48+'1.9'!E58+'1.9'!E68)</f>
        <v>144000</v>
      </c>
      <c r="G10" s="57">
        <f aca="true" t="shared" si="1" ref="G10:G18">E10+F10</f>
        <v>144000</v>
      </c>
      <c r="H10" s="58">
        <f>B10+E10</f>
        <v>0</v>
      </c>
      <c r="I10" s="58">
        <f>C10+F10</f>
        <v>144000</v>
      </c>
      <c r="J10" s="57">
        <f>H10+I10</f>
        <v>144000</v>
      </c>
      <c r="K10" s="10"/>
    </row>
    <row r="11" spans="1:11" ht="12.75">
      <c r="A11" s="7" t="s">
        <v>145</v>
      </c>
      <c r="B11" s="57">
        <f>('1.1'!D12+'1.1'!D22+'1.1'!D32)+('1.2'!D12+'1.2'!D22+'1.2'!D32)+('1.3'!D12+'1.3'!D22+'1.3'!D32)+('1.4'!D12+'1.4'!D22+'1.4'!D32)+('1.5'!D12+'1.5'!D22+'1.5'!D32)+('1.6'!D12+'1.6'!D22+'1.6'!D32)+('1.7'!D12+'1.7'!D22+'1.7'!D32)+('1.8'!D12+'1.8'!D22+'1.8'!D32)+('1.9'!D12+'1.9'!D22+'1.9'!D32)</f>
        <v>0</v>
      </c>
      <c r="C11" s="57">
        <f>('1.1'!E12+'1.1'!E22+'1.1'!E32)+('1.2'!E12+'1.2'!E22+'1.2'!E32)+('1.3'!E12+'1.3'!E22+'1.3'!E32)+('1.4'!E12+'1.4'!E22+'1.4'!E32)+('1.5'!E12+'1.5'!E22+'1.5'!E32)+('1.6'!E12+'1.6'!E22+'1.6'!E32)+('1.7'!E12+'1.7'!E22+'1.7'!E32)+('1.8'!E12+'1.8'!E22+'1.8'!E32)+('1.9'!E12+'1.9'!E22+'1.9'!E32)</f>
        <v>117900</v>
      </c>
      <c r="D11" s="57">
        <f t="shared" si="0"/>
        <v>117900</v>
      </c>
      <c r="E11" s="57">
        <f>('1.1'!D49+'1.1'!D59+'1.1'!D69)+('1.2'!D49+'1.2'!D59+'1.2'!D69)+('1.3'!D49+'1.3'!D59+'1.3'!D69)+('1.4'!D49+'1.4'!D59+'1.4'!D69)+('1.5'!D49+'1.5'!D59+'1.5'!D69)+('1.6'!D49+'1.6'!D59+'1.6'!D69)+('1.7'!D49+'1.7'!D59+'1.7'!D69)+('1.8'!D49+'1.8'!D59+'1.8'!D69)+('1.9'!D49+'1.9'!D59+'1.9'!D69)</f>
        <v>0</v>
      </c>
      <c r="F11" s="57">
        <f>('1.1'!E49+'1.1'!E59+'1.1'!E69)+('1.2'!E49+'1.2'!E59+'1.2'!E69)+('1.3'!E49+'1.3'!E59+'1.3'!E69)+('1.4'!E49+'1.4'!E59+'1.4'!E69)+('1.5'!E49+'1.5'!E59+'1.5'!E69)+('1.6'!E49+'1.6'!E59+'1.6'!E69)+('1.7'!E49+'1.7'!E59+'1.7'!E69)+('1.8'!E49+'1.8'!E59+'1.8'!E69)+('1.9'!E49+'1.9'!E59+'1.9'!E69)</f>
        <v>264000</v>
      </c>
      <c r="G11" s="57">
        <f t="shared" si="1"/>
        <v>264000</v>
      </c>
      <c r="H11" s="58">
        <f aca="true" t="shared" si="2" ref="H11:H18">B11+E11</f>
        <v>0</v>
      </c>
      <c r="I11" s="58">
        <f aca="true" t="shared" si="3" ref="I11:I18">C11+F11</f>
        <v>381900</v>
      </c>
      <c r="J11" s="57">
        <f aca="true" t="shared" si="4" ref="J11:J18">H11+I11</f>
        <v>381900</v>
      </c>
      <c r="K11" s="10"/>
    </row>
    <row r="12" spans="1:11" ht="12.75">
      <c r="A12" s="7" t="s">
        <v>146</v>
      </c>
      <c r="B12" s="57">
        <f>('1.1'!D13+'1.1'!D23+'1.1'!D33)+('1.2'!D13+'1.2'!D23+'1.2'!D33)+('1.3'!D13+'1.3'!D23+'1.3'!D33)+('1.4'!D13+'1.4'!D23+'1.4'!D33)+('1.5'!D13+'1.5'!D23+'1.5'!D33)+('1.6'!D13+'1.6'!D23+'1.6'!D33)+('1.7'!D13+'1.7'!D23+'1.7'!D33)+('1.8'!D13+'1.8'!D23+'1.8'!D33)+('1.9'!D13+'1.9'!D23+'1.9'!D33)</f>
        <v>0</v>
      </c>
      <c r="C12" s="57">
        <f>('1.1'!E13+'1.1'!E23+'1.1'!E33)+('1.2'!E13+'1.2'!E23+'1.2'!E33)+('1.3'!E13+'1.3'!E23+'1.3'!E33)+('1.4'!E13+'1.4'!E23+'1.4'!E33)+('1.5'!E13+'1.5'!E23+'1.5'!E33)+('1.6'!E13+'1.6'!E23+'1.6'!E33)+('1.7'!E13+'1.7'!E23+'1.7'!E33)+('1.8'!E13+'1.8'!E23+'1.8'!E33)+('1.9'!E13+'1.9'!E23+'1.9'!E33)</f>
        <v>543000</v>
      </c>
      <c r="D12" s="57">
        <f t="shared" si="0"/>
        <v>543000</v>
      </c>
      <c r="E12" s="57">
        <f>('1.1'!D50+'1.1'!D60+'1.1'!D70)+('1.2'!D50+'1.2'!D60+'1.2'!D70)+('1.3'!D50+'1.3'!D60+'1.3'!D70)+('1.4'!D50+'1.4'!D60+'1.4'!D70)+('1.5'!D50+'1.5'!D60+'1.5'!D70)+('1.6'!D50+'1.6'!D60+'1.6'!D70)+('1.7'!D50+'1.7'!D60+'1.7'!D70)+('1.8'!D50+'1.8'!D60+'1.8'!D70)+('1.9'!D50+'1.9'!D60+'1.9'!D70)</f>
        <v>0</v>
      </c>
      <c r="F12" s="57">
        <f>('1.1'!E50+'1.1'!E60+'1.1'!E70)+('1.2'!E50+'1.2'!E60+'1.2'!E70)+('1.3'!E50+'1.3'!E60+'1.3'!E70)+('1.4'!E50+'1.4'!E60+'1.4'!E70)+('1.5'!E50+'1.5'!E60+'1.5'!E70)+('1.6'!E50+'1.6'!E60+'1.6'!E70)+('1.7'!E50+'1.7'!E60+'1.7'!E70)+('1.8'!E50+'1.8'!E60+'1.8'!E70)+('1.9'!E50+'1.9'!E60+'1.9'!E70)</f>
        <v>705500</v>
      </c>
      <c r="G12" s="57">
        <f t="shared" si="1"/>
        <v>705500</v>
      </c>
      <c r="H12" s="58">
        <f t="shared" si="2"/>
        <v>0</v>
      </c>
      <c r="I12" s="58">
        <f t="shared" si="3"/>
        <v>1248500</v>
      </c>
      <c r="J12" s="57">
        <f t="shared" si="4"/>
        <v>1248500</v>
      </c>
      <c r="K12" s="10"/>
    </row>
    <row r="13" spans="1:11" ht="12.75">
      <c r="A13" s="7" t="s">
        <v>147</v>
      </c>
      <c r="B13" s="57">
        <f>('1.1'!D14+'1.1'!D24+'1.1'!D34)+('1.2'!D14+'1.2'!D24+'1.2'!D34)+('1.3'!D14+'1.3'!D24+'1.3'!D34)+('1.4'!D14+'1.4'!D24+'1.4'!D34)+('1.5'!D14+'1.5'!D24+'1.5'!D34)+('1.6'!D14+'1.6'!D24+'1.6'!D34)+('1.7'!D14+'1.7'!D24+'1.7'!D34)+('1.8'!D14+'1.8'!D24+'1.8'!D34)+('1.9'!D14+'1.9'!D24+'1.9'!D34)</f>
        <v>0</v>
      </c>
      <c r="C13" s="57">
        <f>('1.1'!E14+'1.1'!E24+'1.1'!E34)+('1.2'!E14+'1.2'!E24+'1.2'!E34)+('1.3'!E14+'1.3'!E24+'1.3'!E34)+('1.4'!E14+'1.4'!E24+'1.4'!E34)+('1.5'!E14+'1.5'!E24+'1.5'!E34)+('1.6'!E14+'1.6'!E24+'1.6'!E34)+('1.7'!E14+'1.7'!E24+'1.7'!E34)+('1.8'!E14+'1.8'!E24+'1.8'!E34)+('1.9'!E14+'1.9'!E24+'1.9'!E34)</f>
        <v>185000</v>
      </c>
      <c r="D13" s="57">
        <f t="shared" si="0"/>
        <v>185000</v>
      </c>
      <c r="E13" s="57">
        <f>('1.1'!D51+'1.1'!D61+'1.1'!D71)+('1.2'!D51+'1.2'!D61+'1.2'!D71)+('1.3'!D51+'1.3'!D61+'1.3'!D71)+('1.4'!D51+'1.4'!D61+'1.4'!D71)+('1.5'!D51+'1.5'!D61+'1.5'!D71)+('1.6'!D51+'1.6'!D61+'1.6'!D71)+('1.7'!D51+'1.7'!D61+'1.7'!D71)+('1.8'!D51+'1.8'!D61+'1.8'!D71)+('1.9'!D51+'1.9'!D61+'1.9'!D71)</f>
        <v>0</v>
      </c>
      <c r="F13" s="57">
        <f>('1.1'!E51+'1.1'!E61+'1.1'!E71)+('1.2'!E51+'1.2'!E61+'1.2'!E71)+('1.3'!E51+'1.3'!E61+'1.3'!E71)+('1.4'!E51+'1.4'!E61+'1.4'!E71)+('1.5'!E51+'1.5'!E61+'1.5'!E71)+('1.6'!E51+'1.6'!E61+'1.6'!E71)+('1.7'!E51+'1.7'!E61+'1.7'!E71)+('1.8'!E51+'1.8'!E61+'1.8'!E71)+('1.9'!E51+'1.9'!E61+'1.9'!E71)</f>
        <v>567500</v>
      </c>
      <c r="G13" s="57">
        <f t="shared" si="1"/>
        <v>567500</v>
      </c>
      <c r="H13" s="58">
        <f t="shared" si="2"/>
        <v>0</v>
      </c>
      <c r="I13" s="58">
        <f t="shared" si="3"/>
        <v>752500</v>
      </c>
      <c r="J13" s="57">
        <f t="shared" si="4"/>
        <v>752500</v>
      </c>
      <c r="K13" s="10"/>
    </row>
    <row r="14" spans="1:11" ht="12.75">
      <c r="A14" s="7" t="s">
        <v>105</v>
      </c>
      <c r="B14" s="57">
        <f>('1.1'!D15+'1.1'!D25+'1.1'!D35)+('1.2'!D15+'1.2'!D25+'1.2'!D35)+('1.3'!D15+'1.3'!D25+'1.3'!D35)+('1.4'!D15+'1.4'!D25+'1.4'!D35)+('1.5'!D15+'1.5'!D25+'1.5'!D35)+('1.6'!D15+'1.6'!D25+'1.6'!D35)+('1.7'!D15+'1.7'!D25+'1.7'!D35)+('1.8'!D15+'1.8'!D25+'1.8'!D35)+('1.9'!D15+'1.9'!D25+'1.9'!D35)</f>
        <v>0</v>
      </c>
      <c r="C14" s="57">
        <f>('1.1'!E15+'1.1'!E25+'1.1'!E35)+('1.2'!E15+'1.2'!E25+'1.2'!E35)+('1.3'!E15+'1.3'!E25+'1.3'!E35)+('1.4'!E15+'1.4'!E25+'1.4'!E35)+('1.5'!E15+'1.5'!E25+'1.5'!E35)+('1.6'!E15+'1.6'!E25+'1.6'!E35)+('1.7'!E15+'1.7'!E25+'1.7'!E35)+('1.8'!E15+'1.8'!E25+'1.8'!E35)+('1.9'!E15+'1.9'!E25+'1.9'!E35)</f>
        <v>40000</v>
      </c>
      <c r="D14" s="57">
        <f t="shared" si="0"/>
        <v>40000</v>
      </c>
      <c r="E14" s="57">
        <f>('1.1'!D52+'1.1'!D62+'1.1'!D72)+('1.2'!D52+'1.2'!D62+'1.2'!D72)+('1.3'!D52+'1.3'!D62+'1.3'!D72)+('1.4'!D52+'1.4'!D62+'1.4'!D72)+('1.5'!D52+'1.5'!D62+'1.5'!D72)+('1.6'!D52+'1.6'!D62+'1.6'!D72)+('1.7'!D52+'1.7'!D62+'1.7'!D72)+('1.8'!D52+'1.8'!D62+'1.8'!D72)+('1.9'!D52+'1.9'!D62+'1.9'!D72)</f>
        <v>0</v>
      </c>
      <c r="F14" s="57">
        <f>('1.1'!E52+'1.1'!E62+'1.1'!E72)+('1.2'!E52+'1.2'!E62+'1.2'!E72)+('1.3'!E52+'1.3'!E62+'1.3'!E72)+('1.4'!E52+'1.4'!E62+'1.4'!E72)+('1.5'!E52+'1.5'!E62+'1.5'!E72)+('1.6'!E52+'1.6'!E62+'1.6'!E72)+('1.7'!E52+'1.7'!E62+'1.7'!E72)+('1.8'!E52+'1.8'!E62+'1.8'!E72)+('1.9'!E52+'1.9'!E62+'1.9'!E72)</f>
        <v>240000</v>
      </c>
      <c r="G14" s="57">
        <f t="shared" si="1"/>
        <v>240000</v>
      </c>
      <c r="H14" s="58">
        <f t="shared" si="2"/>
        <v>0</v>
      </c>
      <c r="I14" s="58">
        <f t="shared" si="3"/>
        <v>280000</v>
      </c>
      <c r="J14" s="57">
        <f t="shared" si="4"/>
        <v>280000</v>
      </c>
      <c r="K14" s="10"/>
    </row>
    <row r="15" spans="1:11" ht="12.75">
      <c r="A15" s="7" t="s">
        <v>104</v>
      </c>
      <c r="B15" s="57">
        <f>('1.1'!D16+'1.1'!D26+'1.1'!D36)+('1.2'!D16+'1.2'!D26+'1.2'!D36)+('1.3'!D16+'1.3'!D26+'1.3'!D36)+('1.4'!D16+'1.4'!D26+'1.4'!D36)+('1.5'!D16+'1.5'!D26+'1.5'!D36)+('1.6'!D16+'1.6'!D26+'1.6'!D36)+('1.7'!D16+'1.7'!D26+'1.7'!D36)+('1.8'!D16+'1.8'!D26+'1.8'!D36)+('1.9'!D16+'1.9'!D26+'1.9'!D36)</f>
        <v>0</v>
      </c>
      <c r="C15" s="57">
        <f>('1.1'!E16+'1.1'!E26+'1.1'!E36)+('1.2'!E16+'1.2'!E26+'1.2'!E36)+('1.3'!E16+'1.3'!E26+'1.3'!E36)+('1.4'!E16+'1.4'!E26+'1.4'!E36)+('1.5'!E16+'1.5'!E26+'1.5'!E36)+('1.6'!E16+'1.6'!E26+'1.6'!E36)+('1.7'!E16+'1.7'!E26+'1.7'!E36)+('1.8'!E16+'1.8'!E26+'1.8'!E36)+('1.9'!E16+'1.9'!E26+'1.9'!E36)</f>
        <v>0</v>
      </c>
      <c r="D15" s="57">
        <f t="shared" si="0"/>
        <v>0</v>
      </c>
      <c r="E15" s="57">
        <f>('1.1'!D53+'1.1'!D63+'1.1'!D73)+('1.2'!D53+'1.2'!D63+'1.2'!D73)+('1.3'!D53+'1.3'!D63+'1.3'!D73)+('1.4'!D53+'1.4'!D63+'1.4'!D73)+('1.5'!D53+'1.5'!D63+'1.5'!D73)+('1.6'!D53+'1.6'!D63+'1.6'!D73)+('1.7'!D53+'1.7'!D63+'1.7'!D73)+('1.8'!D53+'1.8'!D63+'1.8'!D73)+('1.9'!D53+'1.9'!D63+'1.9'!D73)</f>
        <v>0</v>
      </c>
      <c r="F15" s="57">
        <f>('1.1'!E53+'1.1'!E63+'1.1'!E73)+('1.2'!E53+'1.2'!E63+'1.2'!E73)+('1.3'!E53+'1.3'!E63+'1.3'!E73)+('1.4'!E53+'1.4'!E63+'1.4'!E73)+('1.5'!E53+'1.5'!E63+'1.5'!E73)+('1.6'!E53+'1.6'!E63+'1.6'!E73)+('1.7'!E53+'1.7'!E63+'1.7'!E73)+('1.8'!E53+'1.8'!E63+'1.8'!E73)+('1.9'!E53+'1.9'!E63+'1.9'!E73)</f>
        <v>0</v>
      </c>
      <c r="G15" s="57">
        <f t="shared" si="1"/>
        <v>0</v>
      </c>
      <c r="H15" s="58">
        <f t="shared" si="2"/>
        <v>0</v>
      </c>
      <c r="I15" s="58">
        <f t="shared" si="3"/>
        <v>0</v>
      </c>
      <c r="J15" s="57">
        <f t="shared" si="4"/>
        <v>0</v>
      </c>
      <c r="K15" s="10"/>
    </row>
    <row r="16" spans="1:11" ht="12.75">
      <c r="A16" s="7" t="s">
        <v>148</v>
      </c>
      <c r="B16" s="57">
        <f>('1.1'!D17+'1.1'!D27+'1.1'!D37)+('1.2'!D17+'1.2'!D27+'1.2'!D37)+('1.3'!D17+'1.3'!D27+'1.3'!D37)+('1.4'!D17+'1.4'!D27+'1.4'!D37)+('1.5'!D17+'1.5'!D27+'1.5'!D37)+('1.6'!D17+'1.6'!D27+'1.6'!D37)+('1.7'!D17+'1.7'!D27+'1.7'!D37)+('1.8'!D17+'1.8'!D27+'1.8'!D37)+('1.9'!D17+'1.9'!D27+'1.9'!D37)</f>
        <v>0</v>
      </c>
      <c r="C16" s="57">
        <f>('1.1'!E17+'1.1'!E27+'1.1'!E37)+('1.2'!E17+'1.2'!E27+'1.2'!E37)+('1.3'!E17+'1.3'!E27+'1.3'!E37)+('1.4'!E17+'1.4'!E27+'1.4'!E37)+('1.5'!E17+'1.5'!E27+'1.5'!E37)+('1.6'!E17+'1.6'!E27+'1.6'!E37)+('1.7'!E17+'1.7'!E27+'1.7'!E37)+('1.8'!E17+'1.8'!E27+'1.8'!E37)+('1.9'!E17+'1.9'!E27+'1.9'!E37)</f>
        <v>0</v>
      </c>
      <c r="D16" s="57">
        <f t="shared" si="0"/>
        <v>0</v>
      </c>
      <c r="E16" s="57">
        <f>('1.1'!D54+'1.1'!D64+'1.1'!D74)+('1.2'!D54+'1.2'!D64+'1.2'!D74)+('1.3'!D54+'1.3'!D64+'1.3'!D74)+('1.4'!D54+'1.4'!D64+'1.4'!D74)+('1.5'!D54+'1.5'!D64+'1.5'!D74)+('1.6'!D54+'1.6'!D64+'1.6'!D74)+('1.7'!D54+'1.7'!D64+'1.7'!D74)+('1.8'!D54+'1.8'!D64+'1.8'!D74)+('1.9'!D54+'1.9'!D64+'1.9'!D74)</f>
        <v>0</v>
      </c>
      <c r="F16" s="57">
        <f>('1.1'!E54+'1.1'!E64+'1.1'!E74)+('1.2'!E54+'1.2'!E64+'1.2'!E74)+('1.3'!E54+'1.3'!E64+'1.3'!E74)+('1.4'!E54+'1.4'!E64+'1.4'!E74)+('1.5'!E54+'1.5'!E64+'1.5'!E74)+('1.6'!E54+'1.6'!E64+'1.6'!E74)+('1.7'!E54+'1.7'!E64+'1.7'!E74)+('1.8'!E54+'1.8'!E64+'1.8'!E74)+('1.9'!E54+'1.9'!E64+'1.9'!E74)</f>
        <v>0</v>
      </c>
      <c r="G16" s="57">
        <f t="shared" si="1"/>
        <v>0</v>
      </c>
      <c r="H16" s="58">
        <f t="shared" si="2"/>
        <v>0</v>
      </c>
      <c r="I16" s="58">
        <f t="shared" si="3"/>
        <v>0</v>
      </c>
      <c r="J16" s="57">
        <f t="shared" si="4"/>
        <v>0</v>
      </c>
      <c r="K16" s="10"/>
    </row>
    <row r="17" spans="1:11" ht="12.75">
      <c r="A17" s="7" t="s">
        <v>103</v>
      </c>
      <c r="B17" s="57">
        <f>('1.1'!D18+'1.1'!D28+'1.1'!D38)+('1.2'!D18+'1.2'!D28+'1.2'!D38)+('1.3'!D18+'1.3'!D28+'1.3'!D38)+('1.4'!D18+'1.4'!D28+'1.4'!D38)+('1.5'!D18+'1.5'!D28+'1.5'!D38)+('1.6'!D18+'1.6'!D28+'1.6'!D38)+('1.7'!D18+'1.7'!D28+'1.7'!D38)+('1.8'!D18+'1.8'!D28+'1.8'!D38)+('1.9'!D18+'1.9'!D28+'1.9'!D38)</f>
        <v>0</v>
      </c>
      <c r="C17" s="57">
        <f>('1.1'!E18+'1.1'!E28+'1.1'!E38)+('1.2'!E18+'1.2'!E28+'1.2'!E38)+('1.3'!E18+'1.3'!E28+'1.3'!E38)+('1.4'!E18+'1.4'!E28+'1.4'!E38)+('1.5'!E18+'1.5'!E28+'1.5'!E38)+('1.6'!E18+'1.6'!E28+'1.6'!E38)+('1.7'!E18+'1.7'!E28+'1.7'!E38)+('1.8'!E18+'1.8'!E28+'1.8'!E38)+('1.9'!E18+'1.9'!E28+'1.9'!E38)</f>
        <v>0</v>
      </c>
      <c r="D17" s="57">
        <f t="shared" si="0"/>
        <v>0</v>
      </c>
      <c r="E17" s="57">
        <f>('1.1'!D55+'1.1'!D65+'1.1'!D75)+('1.2'!D55+'1.2'!D65+'1.2'!D75)+('1.3'!D55+'1.3'!D65+'1.3'!D75)+('1.4'!D55+'1.4'!D65+'1.4'!D75)+('1.5'!D55+'1.5'!D65+'1.5'!D75)+('1.6'!D55+'1.6'!D65+'1.6'!D75)+('1.7'!D55+'1.7'!D65+'1.7'!D75)+('1.8'!D55+'1.8'!D65+'1.8'!D75)+('1.9'!D55+'1.9'!D65+'1.9'!D75)</f>
        <v>0</v>
      </c>
      <c r="F17" s="57">
        <f>('1.1'!E55+'1.1'!E65+'1.1'!E75)+('1.2'!E55+'1.2'!E65+'1.2'!E75)+('1.3'!E55+'1.3'!E65+'1.3'!E75)+('1.4'!E55+'1.4'!E65+'1.4'!E75)+('1.5'!E55+'1.5'!E65+'1.5'!E75)+('1.6'!E55+'1.6'!E65+'1.6'!E75)+('1.7'!E55+'1.7'!E65+'1.7'!E75)+('1.8'!E55+'1.8'!E65+'1.8'!E75)+('1.9'!E55+'1.9'!E65+'1.9'!E75)</f>
        <v>0</v>
      </c>
      <c r="G17" s="57">
        <f t="shared" si="1"/>
        <v>0</v>
      </c>
      <c r="H17" s="58">
        <f t="shared" si="2"/>
        <v>0</v>
      </c>
      <c r="I17" s="58">
        <f t="shared" si="3"/>
        <v>0</v>
      </c>
      <c r="J17" s="57">
        <f t="shared" si="4"/>
        <v>0</v>
      </c>
      <c r="K17" s="10"/>
    </row>
    <row r="18" spans="1:11" ht="12.75">
      <c r="A18" s="7" t="s">
        <v>149</v>
      </c>
      <c r="B18" s="57">
        <f>('1.1'!D19+'1.1'!D29+'1.1'!D39)+('1.2'!D19+'1.2'!D29+'1.2'!D39)+('1.3'!D19+'1.3'!D29+'1.3'!D39)+('1.4'!D19+'1.4'!D29+'1.4'!D39)+('1.5'!D19+'1.5'!D29+'1.5'!D39)+('1.6'!D19+'1.6'!D29+'1.6'!D39)+('1.7'!D19+'1.7'!D29+'1.7'!D39)+('1.8'!D19+'1.8'!D29+'1.8'!D39)+('1.9'!D19+'1.9'!D29+'1.9'!D39)</f>
        <v>0</v>
      </c>
      <c r="C18" s="57">
        <f>('1.1'!E19+'1.1'!E29+'1.1'!E39)+('1.2'!E19+'1.2'!E29+'1.2'!E39)+('1.3'!E19+'1.3'!E29+'1.3'!E39)+('1.4'!E19+'1.4'!E29+'1.4'!E39)+('1.5'!E19+'1.5'!E29+'1.5'!E39)+('1.6'!E19+'1.6'!E29+'1.6'!E39)+('1.7'!E19+'1.7'!E29+'1.7'!E39)+('1.8'!E19+'1.8'!E29+'1.8'!E39)+('1.9'!E19+'1.9'!E29+'1.9'!E39)</f>
        <v>27000</v>
      </c>
      <c r="D18" s="57">
        <f t="shared" si="0"/>
        <v>27000</v>
      </c>
      <c r="E18" s="57">
        <f>('1.1'!D56+'1.1'!D66+'1.1'!D76)+('1.2'!D56+'1.2'!D66+'1.2'!D76)+('1.3'!D56+'1.3'!D66+'1.3'!D76)+('1.4'!D56+'1.4'!D66+'1.4'!D76)+('1.5'!D56+'1.5'!D66+'1.5'!D76)+('1.6'!D56+'1.6'!D66+'1.6'!D76)+('1.7'!D56+'1.7'!D66+'1.7'!D76)+('1.8'!D56+'1.8'!D66+'1.8'!D76)+('1.9'!D56+'1.9'!D66+'1.9'!D76)</f>
        <v>0</v>
      </c>
      <c r="F18" s="57">
        <f>('1.1'!E56+'1.1'!E66+'1.1'!E76)+('1.2'!E56+'1.2'!E66+'1.2'!E76)+('1.3'!E56+'1.3'!E66+'1.3'!E76)+('1.4'!E56+'1.4'!E66+'1.4'!E76)+('1.5'!E56+'1.5'!E66+'1.5'!E76)+('1.6'!E56+'1.6'!E66+'1.6'!E76)+('1.7'!E56+'1.7'!E66+'1.7'!E76)+('1.8'!E56+'1.8'!E66+'1.8'!E76)+('1.9'!E56+'1.9'!E66+'1.9'!E76)</f>
        <v>45000</v>
      </c>
      <c r="G18" s="57">
        <f t="shared" si="1"/>
        <v>45000</v>
      </c>
      <c r="H18" s="58">
        <f t="shared" si="2"/>
        <v>0</v>
      </c>
      <c r="I18" s="58">
        <f t="shared" si="3"/>
        <v>72000</v>
      </c>
      <c r="J18" s="57">
        <f t="shared" si="4"/>
        <v>72000</v>
      </c>
      <c r="K18" s="10"/>
    </row>
    <row r="19" spans="1:11" ht="12.75">
      <c r="A19" s="19" t="s">
        <v>171</v>
      </c>
      <c r="B19" s="59">
        <f>SUM(B10:B18)</f>
        <v>0</v>
      </c>
      <c r="C19" s="59">
        <f aca="true" t="shared" si="5" ref="C19:J19">SUM(C10:C18)</f>
        <v>912900</v>
      </c>
      <c r="D19" s="59">
        <f t="shared" si="5"/>
        <v>912900</v>
      </c>
      <c r="E19" s="59">
        <f t="shared" si="5"/>
        <v>0</v>
      </c>
      <c r="F19" s="59">
        <f t="shared" si="5"/>
        <v>1966000</v>
      </c>
      <c r="G19" s="59">
        <f t="shared" si="5"/>
        <v>1966000</v>
      </c>
      <c r="H19" s="59">
        <f t="shared" si="5"/>
        <v>0</v>
      </c>
      <c r="I19" s="59">
        <f t="shared" si="5"/>
        <v>2878900</v>
      </c>
      <c r="J19" s="59">
        <f t="shared" si="5"/>
        <v>2878900</v>
      </c>
      <c r="K19" s="10"/>
    </row>
    <row r="20" spans="1:11" ht="12.75">
      <c r="A20" s="13" t="s">
        <v>170</v>
      </c>
      <c r="B20" s="60">
        <f>B19*0.05</f>
        <v>0</v>
      </c>
      <c r="C20" s="60">
        <f aca="true" t="shared" si="6" ref="C20:J20">C19*0.05</f>
        <v>45645</v>
      </c>
      <c r="D20" s="60">
        <f t="shared" si="6"/>
        <v>45645</v>
      </c>
      <c r="E20" s="60">
        <f t="shared" si="6"/>
        <v>0</v>
      </c>
      <c r="F20" s="60">
        <f t="shared" si="6"/>
        <v>98300</v>
      </c>
      <c r="G20" s="60">
        <f t="shared" si="6"/>
        <v>98300</v>
      </c>
      <c r="H20" s="60">
        <f t="shared" si="6"/>
        <v>0</v>
      </c>
      <c r="I20" s="60">
        <f t="shared" si="6"/>
        <v>143945</v>
      </c>
      <c r="J20" s="60">
        <f t="shared" si="6"/>
        <v>143945</v>
      </c>
      <c r="K20" s="10"/>
    </row>
    <row r="21" spans="1:11" s="15" customFormat="1" ht="12.75">
      <c r="A21" s="19" t="s">
        <v>181</v>
      </c>
      <c r="B21" s="61">
        <f>B20+B19</f>
        <v>0</v>
      </c>
      <c r="C21" s="61">
        <f aca="true" t="shared" si="7" ref="C21:J21">C20+C19</f>
        <v>958545</v>
      </c>
      <c r="D21" s="61">
        <f t="shared" si="7"/>
        <v>958545</v>
      </c>
      <c r="E21" s="61">
        <f t="shared" si="7"/>
        <v>0</v>
      </c>
      <c r="F21" s="61">
        <f t="shared" si="7"/>
        <v>2064300</v>
      </c>
      <c r="G21" s="61">
        <f t="shared" si="7"/>
        <v>2064300</v>
      </c>
      <c r="H21" s="61">
        <f t="shared" si="7"/>
        <v>0</v>
      </c>
      <c r="I21" s="61">
        <f t="shared" si="7"/>
        <v>3022845</v>
      </c>
      <c r="J21" s="61">
        <f t="shared" si="7"/>
        <v>3022845</v>
      </c>
      <c r="K21" s="14"/>
    </row>
    <row r="22" spans="1:11" ht="12.75">
      <c r="A22" s="10"/>
      <c r="B22" s="16"/>
      <c r="C22" s="17"/>
      <c r="D22" s="17"/>
      <c r="E22" s="16"/>
      <c r="F22" s="17"/>
      <c r="G22" s="17"/>
      <c r="H22" s="16"/>
      <c r="I22" s="17"/>
      <c r="J22" s="17"/>
      <c r="K22" s="10"/>
    </row>
    <row r="24" spans="1:11" ht="15.75">
      <c r="A24" s="136" t="s">
        <v>151</v>
      </c>
      <c r="B24" s="137"/>
      <c r="C24" s="137"/>
      <c r="D24" s="137"/>
      <c r="E24" s="137"/>
      <c r="F24" s="137"/>
      <c r="G24" s="137"/>
      <c r="H24" s="137"/>
      <c r="I24" s="137"/>
      <c r="J24" s="138"/>
      <c r="K24" s="10"/>
    </row>
    <row r="25" spans="1:11" ht="25.5" customHeight="1">
      <c r="A25" s="11" t="s">
        <v>126</v>
      </c>
      <c r="B25" s="12" t="s">
        <v>128</v>
      </c>
      <c r="C25" s="12" t="s">
        <v>129</v>
      </c>
      <c r="D25" s="12"/>
      <c r="E25" s="12"/>
      <c r="F25" s="12"/>
      <c r="G25" s="12"/>
      <c r="H25" s="12"/>
      <c r="I25" s="12"/>
      <c r="J25" s="12"/>
      <c r="K25" s="10"/>
    </row>
    <row r="26" spans="1:11" ht="12.75" customHeight="1">
      <c r="A26" s="139" t="s">
        <v>175</v>
      </c>
      <c r="B26" s="141">
        <v>2006</v>
      </c>
      <c r="C26" s="142"/>
      <c r="D26" s="143"/>
      <c r="E26" s="141">
        <v>2007</v>
      </c>
      <c r="F26" s="142"/>
      <c r="G26" s="143"/>
      <c r="H26" s="141" t="s">
        <v>174</v>
      </c>
      <c r="I26" s="142"/>
      <c r="J26" s="143"/>
      <c r="K26" s="10"/>
    </row>
    <row r="27" spans="1:11" ht="12.75">
      <c r="A27" s="140"/>
      <c r="B27" s="18" t="s">
        <v>172</v>
      </c>
      <c r="C27" s="18" t="s">
        <v>173</v>
      </c>
      <c r="D27" s="19" t="s">
        <v>144</v>
      </c>
      <c r="E27" s="18" t="s">
        <v>172</v>
      </c>
      <c r="F27" s="18" t="s">
        <v>173</v>
      </c>
      <c r="G27" s="19" t="s">
        <v>144</v>
      </c>
      <c r="H27" s="18" t="s">
        <v>172</v>
      </c>
      <c r="I27" s="18" t="s">
        <v>173</v>
      </c>
      <c r="J27" s="19" t="s">
        <v>144</v>
      </c>
      <c r="K27" s="10"/>
    </row>
    <row r="28" spans="1:11" ht="12.75">
      <c r="A28" s="7" t="s">
        <v>106</v>
      </c>
      <c r="B28" s="57">
        <f>('2.1'!D11+'2.1'!D21+'2.1'!D31)+('2.2'!D11+'2.2'!D21+'2.2'!D31)</f>
        <v>0</v>
      </c>
      <c r="C28" s="57">
        <f>('2.1'!E11+'2.1'!E21+'2.1'!E31)+('2.2'!E11+'2.2'!E21+'2.2'!E31)</f>
        <v>0</v>
      </c>
      <c r="D28" s="57">
        <f aca="true" t="shared" si="8" ref="D28:D36">B28+C28</f>
        <v>0</v>
      </c>
      <c r="E28" s="57">
        <f>('2.1'!D48+'2.1'!D58+'2.1'!D68)+('2.2'!D48+'2.2'!D58+'2.2'!D68)</f>
        <v>0</v>
      </c>
      <c r="F28" s="57">
        <f>('2.1'!E48+'2.1'!E58+'2.1'!E68)+('2.2'!E48+'2.2'!E58+'2.2'!E68)</f>
        <v>0</v>
      </c>
      <c r="G28" s="57">
        <f aca="true" t="shared" si="9" ref="G28:G36">E28+F28</f>
        <v>0</v>
      </c>
      <c r="H28" s="58">
        <f>B28+E28</f>
        <v>0</v>
      </c>
      <c r="I28" s="58">
        <f>C28+F28</f>
        <v>0</v>
      </c>
      <c r="J28" s="57">
        <f>H28+I28</f>
        <v>0</v>
      </c>
      <c r="K28" s="10"/>
    </row>
    <row r="29" spans="1:11" ht="12.75">
      <c r="A29" s="7" t="s">
        <v>145</v>
      </c>
      <c r="B29" s="57">
        <f>('2.1'!D12+'2.1'!D22+'2.1'!D32)+('2.2'!D12+'2.2'!D22+'2.2'!D32)</f>
        <v>0</v>
      </c>
      <c r="C29" s="57">
        <f>('2.1'!E12+'2.1'!E22+'2.1'!E32)+('2.2'!E12+'2.2'!E22+'2.2'!E32)</f>
        <v>27000</v>
      </c>
      <c r="D29" s="57">
        <f t="shared" si="8"/>
        <v>27000</v>
      </c>
      <c r="E29" s="57">
        <f>('2.1'!D49+'2.1'!D59+'2.1'!D69)+('2.2'!D49+'2.2'!D59+'2.2'!D69)</f>
        <v>0</v>
      </c>
      <c r="F29" s="57">
        <f>('2.1'!E49+'2.1'!E59+'2.1'!E69)+('2.2'!E49+'2.2'!E59+'2.2'!E69)</f>
        <v>43200</v>
      </c>
      <c r="G29" s="57">
        <f t="shared" si="9"/>
        <v>43200</v>
      </c>
      <c r="H29" s="58">
        <f aca="true" t="shared" si="10" ref="H29:H36">B29+E29</f>
        <v>0</v>
      </c>
      <c r="I29" s="58">
        <f aca="true" t="shared" si="11" ref="I29:I36">C29+F29</f>
        <v>70200</v>
      </c>
      <c r="J29" s="57">
        <f aca="true" t="shared" si="12" ref="J29:J36">H29+I29</f>
        <v>70200</v>
      </c>
      <c r="K29" s="10"/>
    </row>
    <row r="30" spans="1:11" ht="12.75">
      <c r="A30" s="7" t="s">
        <v>146</v>
      </c>
      <c r="B30" s="57">
        <f>('2.1'!D13+'2.1'!D23+'2.1'!D33)+('2.2'!D13+'2.2'!D23+'2.2'!D33)</f>
        <v>0</v>
      </c>
      <c r="C30" s="57">
        <f>('2.1'!E13+'2.1'!E23+'2.1'!E33)+('2.2'!E13+'2.2'!E23+'2.2'!E33)</f>
        <v>80000</v>
      </c>
      <c r="D30" s="57">
        <f t="shared" si="8"/>
        <v>80000</v>
      </c>
      <c r="E30" s="57">
        <f>('2.1'!D50+'2.1'!D60+'2.1'!D70)+('2.2'!D50+'2.2'!D60+'2.2'!D70)</f>
        <v>0</v>
      </c>
      <c r="F30" s="57">
        <f>('2.1'!E50+'2.1'!E60+'2.1'!E70)+('2.2'!E50+'2.2'!E60+'2.2'!E70)</f>
        <v>100000</v>
      </c>
      <c r="G30" s="57">
        <f t="shared" si="9"/>
        <v>100000</v>
      </c>
      <c r="H30" s="58">
        <f t="shared" si="10"/>
        <v>0</v>
      </c>
      <c r="I30" s="58">
        <f t="shared" si="11"/>
        <v>180000</v>
      </c>
      <c r="J30" s="57">
        <f t="shared" si="12"/>
        <v>180000</v>
      </c>
      <c r="K30" s="10"/>
    </row>
    <row r="31" spans="1:11" ht="12.75">
      <c r="A31" s="7" t="s">
        <v>147</v>
      </c>
      <c r="B31" s="57">
        <f>('2.1'!D14+'2.1'!D24+'2.1'!D34)+('2.2'!D14+'2.2'!D24+'2.2'!D34)</f>
        <v>0</v>
      </c>
      <c r="C31" s="57">
        <f>('2.1'!E14+'2.1'!E24+'2.1'!E34)+('2.2'!E14+'2.2'!E24+'2.2'!E34)</f>
        <v>20000</v>
      </c>
      <c r="D31" s="57">
        <f t="shared" si="8"/>
        <v>20000</v>
      </c>
      <c r="E31" s="57">
        <f>('2.1'!D51+'2.1'!D61+'2.1'!D71)+('2.2'!D51+'2.2'!D61+'2.2'!D71)</f>
        <v>0</v>
      </c>
      <c r="F31" s="57">
        <f>('2.1'!E51+'2.1'!E61+'2.1'!E71)+('2.2'!E51+'2.2'!E61+'2.2'!E71)</f>
        <v>29000</v>
      </c>
      <c r="G31" s="57">
        <f t="shared" si="9"/>
        <v>29000</v>
      </c>
      <c r="H31" s="58">
        <f t="shared" si="10"/>
        <v>0</v>
      </c>
      <c r="I31" s="58">
        <f t="shared" si="11"/>
        <v>49000</v>
      </c>
      <c r="J31" s="57">
        <f t="shared" si="12"/>
        <v>49000</v>
      </c>
      <c r="K31" s="10"/>
    </row>
    <row r="32" spans="1:11" ht="12.75">
      <c r="A32" s="7" t="s">
        <v>105</v>
      </c>
      <c r="B32" s="57">
        <f>('2.1'!D15+'2.1'!D25+'2.1'!D35)+('2.2'!D15+'2.2'!D25+'2.2'!D35)</f>
        <v>0</v>
      </c>
      <c r="C32" s="57">
        <f>('2.1'!E15+'2.1'!E25+'2.1'!E35)+('2.2'!E15+'2.2'!E25+'2.2'!E35)</f>
        <v>0</v>
      </c>
      <c r="D32" s="57">
        <f t="shared" si="8"/>
        <v>0</v>
      </c>
      <c r="E32" s="57">
        <f>('2.1'!D52+'2.1'!D62+'2.1'!D72)+('2.2'!D52+'2.2'!D62+'2.2'!D72)</f>
        <v>0</v>
      </c>
      <c r="F32" s="57">
        <f>('2.1'!E52+'2.1'!E62+'2.1'!E72)+('2.2'!E52+'2.2'!E62+'2.2'!E72)</f>
        <v>0</v>
      </c>
      <c r="G32" s="57">
        <f t="shared" si="9"/>
        <v>0</v>
      </c>
      <c r="H32" s="58">
        <f t="shared" si="10"/>
        <v>0</v>
      </c>
      <c r="I32" s="58">
        <f t="shared" si="11"/>
        <v>0</v>
      </c>
      <c r="J32" s="57">
        <f t="shared" si="12"/>
        <v>0</v>
      </c>
      <c r="K32" s="10"/>
    </row>
    <row r="33" spans="1:11" ht="12.75">
      <c r="A33" s="7" t="s">
        <v>104</v>
      </c>
      <c r="B33" s="57">
        <f>('2.1'!D16+'2.1'!D26+'2.1'!D36)+('2.2'!D16+'2.2'!D26+'2.2'!D36)</f>
        <v>0</v>
      </c>
      <c r="C33" s="57">
        <f>('2.1'!E16+'2.1'!E26+'2.1'!E36)+('2.2'!E16+'2.2'!E26+'2.2'!E36)</f>
        <v>0</v>
      </c>
      <c r="D33" s="57">
        <f t="shared" si="8"/>
        <v>0</v>
      </c>
      <c r="E33" s="57">
        <f>('2.1'!D53+'2.1'!D63+'2.1'!D73)+('2.2'!D53+'2.2'!D63+'2.2'!D73)</f>
        <v>0</v>
      </c>
      <c r="F33" s="57">
        <f>('2.1'!E53+'2.1'!E63+'2.1'!E73)+('2.2'!E53+'2.2'!E63+'2.2'!E73)</f>
        <v>0</v>
      </c>
      <c r="G33" s="57">
        <f t="shared" si="9"/>
        <v>0</v>
      </c>
      <c r="H33" s="58">
        <f t="shared" si="10"/>
        <v>0</v>
      </c>
      <c r="I33" s="58">
        <f t="shared" si="11"/>
        <v>0</v>
      </c>
      <c r="J33" s="57">
        <f t="shared" si="12"/>
        <v>0</v>
      </c>
      <c r="K33" s="10"/>
    </row>
    <row r="34" spans="1:11" ht="12.75">
      <c r="A34" s="7" t="s">
        <v>148</v>
      </c>
      <c r="B34" s="57">
        <f>('2.1'!D17+'2.1'!D27+'2.1'!D37)+('2.2'!D17+'2.2'!D27+'2.2'!D37)</f>
        <v>0</v>
      </c>
      <c r="C34" s="57">
        <f>('2.1'!E17+'2.1'!E27+'2.1'!E37)+('2.2'!E17+'2.2'!E27+'2.2'!E37)</f>
        <v>0</v>
      </c>
      <c r="D34" s="57">
        <f t="shared" si="8"/>
        <v>0</v>
      </c>
      <c r="E34" s="57">
        <f>('2.1'!D54+'2.1'!D64+'2.1'!D74)+('2.2'!D54+'2.2'!D64+'2.2'!D74)</f>
        <v>0</v>
      </c>
      <c r="F34" s="57">
        <f>('2.1'!E54+'2.1'!E64+'2.1'!E74)+('2.2'!E54+'2.2'!E64+'2.2'!E74)</f>
        <v>0</v>
      </c>
      <c r="G34" s="57">
        <f t="shared" si="9"/>
        <v>0</v>
      </c>
      <c r="H34" s="58">
        <f t="shared" si="10"/>
        <v>0</v>
      </c>
      <c r="I34" s="58">
        <f t="shared" si="11"/>
        <v>0</v>
      </c>
      <c r="J34" s="57">
        <f t="shared" si="12"/>
        <v>0</v>
      </c>
      <c r="K34" s="10"/>
    </row>
    <row r="35" spans="1:11" ht="12.75">
      <c r="A35" s="7" t="s">
        <v>103</v>
      </c>
      <c r="B35" s="57">
        <f>('2.1'!D18+'2.1'!D28+'2.1'!D38)+('2.2'!D18+'2.2'!D28+'2.2'!D38)</f>
        <v>0</v>
      </c>
      <c r="C35" s="57">
        <f>('2.1'!E18+'2.1'!E28+'2.1'!E38)+('2.2'!E18+'2.2'!E28+'2.2'!E38)</f>
        <v>0</v>
      </c>
      <c r="D35" s="57">
        <f t="shared" si="8"/>
        <v>0</v>
      </c>
      <c r="E35" s="57">
        <f>('2.1'!D55+'2.1'!D65+'2.1'!D75)+('2.2'!D55+'2.2'!D65+'2.2'!D75)</f>
        <v>0</v>
      </c>
      <c r="F35" s="57">
        <f>('2.1'!E55+'2.1'!E65+'2.1'!E75)+('2.2'!E55+'2.2'!E65+'2.2'!E75)</f>
        <v>0</v>
      </c>
      <c r="G35" s="57">
        <f t="shared" si="9"/>
        <v>0</v>
      </c>
      <c r="H35" s="58">
        <f t="shared" si="10"/>
        <v>0</v>
      </c>
      <c r="I35" s="58">
        <f t="shared" si="11"/>
        <v>0</v>
      </c>
      <c r="J35" s="57">
        <f t="shared" si="12"/>
        <v>0</v>
      </c>
      <c r="K35" s="10"/>
    </row>
    <row r="36" spans="1:11" ht="12.75">
      <c r="A36" s="7" t="s">
        <v>149</v>
      </c>
      <c r="B36" s="57">
        <f>('2.1'!D19+'2.1'!D29+'2.1'!D39)+('2.2'!D19+'2.2'!D29+'2.2'!D39)</f>
        <v>0</v>
      </c>
      <c r="C36" s="57">
        <f>('2.1'!E19+'2.1'!E29+'2.1'!E39)+('2.2'!E19+'2.2'!E29+'2.2'!E39)</f>
        <v>6000</v>
      </c>
      <c r="D36" s="57">
        <f t="shared" si="8"/>
        <v>6000</v>
      </c>
      <c r="E36" s="57">
        <f>('2.1'!D56+'2.1'!D66+'2.1'!D76)+('2.2'!D56+'2.2'!D66+'2.2'!D76)</f>
        <v>0</v>
      </c>
      <c r="F36" s="57">
        <f>('2.1'!E56+'2.1'!E66+'2.1'!E76)+('2.2'!E56+'2.2'!E66+'2.2'!E76)</f>
        <v>10000</v>
      </c>
      <c r="G36" s="57">
        <f t="shared" si="9"/>
        <v>10000</v>
      </c>
      <c r="H36" s="58">
        <f t="shared" si="10"/>
        <v>0</v>
      </c>
      <c r="I36" s="58">
        <f t="shared" si="11"/>
        <v>16000</v>
      </c>
      <c r="J36" s="57">
        <f t="shared" si="12"/>
        <v>16000</v>
      </c>
      <c r="K36" s="10"/>
    </row>
    <row r="37" spans="1:11" ht="12.75">
      <c r="A37" s="19" t="s">
        <v>171</v>
      </c>
      <c r="B37" s="59">
        <f aca="true" t="shared" si="13" ref="B37:J37">SUM(B28:B36)</f>
        <v>0</v>
      </c>
      <c r="C37" s="59">
        <f t="shared" si="13"/>
        <v>133000</v>
      </c>
      <c r="D37" s="59">
        <f t="shared" si="13"/>
        <v>133000</v>
      </c>
      <c r="E37" s="59">
        <f t="shared" si="13"/>
        <v>0</v>
      </c>
      <c r="F37" s="59">
        <f t="shared" si="13"/>
        <v>182200</v>
      </c>
      <c r="G37" s="59">
        <f t="shared" si="13"/>
        <v>182200</v>
      </c>
      <c r="H37" s="59">
        <f t="shared" si="13"/>
        <v>0</v>
      </c>
      <c r="I37" s="59">
        <f t="shared" si="13"/>
        <v>315200</v>
      </c>
      <c r="J37" s="59">
        <f t="shared" si="13"/>
        <v>315200</v>
      </c>
      <c r="K37" s="10"/>
    </row>
    <row r="38" spans="1:11" ht="12.75">
      <c r="A38" s="13" t="s">
        <v>170</v>
      </c>
      <c r="B38" s="60">
        <f aca="true" t="shared" si="14" ref="B38:J38">B37*0.05</f>
        <v>0</v>
      </c>
      <c r="C38" s="60">
        <f t="shared" si="14"/>
        <v>6650</v>
      </c>
      <c r="D38" s="60">
        <f t="shared" si="14"/>
        <v>6650</v>
      </c>
      <c r="E38" s="60">
        <f t="shared" si="14"/>
        <v>0</v>
      </c>
      <c r="F38" s="60">
        <f t="shared" si="14"/>
        <v>9110</v>
      </c>
      <c r="G38" s="60">
        <f t="shared" si="14"/>
        <v>9110</v>
      </c>
      <c r="H38" s="60">
        <f t="shared" si="14"/>
        <v>0</v>
      </c>
      <c r="I38" s="60">
        <f t="shared" si="14"/>
        <v>15760</v>
      </c>
      <c r="J38" s="60">
        <f t="shared" si="14"/>
        <v>15760</v>
      </c>
      <c r="K38" s="10"/>
    </row>
    <row r="39" spans="1:11" s="15" customFormat="1" ht="12.75">
      <c r="A39" s="19" t="s">
        <v>181</v>
      </c>
      <c r="B39" s="61">
        <f aca="true" t="shared" si="15" ref="B39:J39">B38+B37</f>
        <v>0</v>
      </c>
      <c r="C39" s="61">
        <f t="shared" si="15"/>
        <v>139650</v>
      </c>
      <c r="D39" s="61">
        <f t="shared" si="15"/>
        <v>139650</v>
      </c>
      <c r="E39" s="61">
        <f t="shared" si="15"/>
        <v>0</v>
      </c>
      <c r="F39" s="61">
        <f t="shared" si="15"/>
        <v>191310</v>
      </c>
      <c r="G39" s="61">
        <f t="shared" si="15"/>
        <v>191310</v>
      </c>
      <c r="H39" s="61">
        <f t="shared" si="15"/>
        <v>0</v>
      </c>
      <c r="I39" s="61">
        <f t="shared" si="15"/>
        <v>330960</v>
      </c>
      <c r="J39" s="61">
        <f t="shared" si="15"/>
        <v>330960</v>
      </c>
      <c r="K39" s="14"/>
    </row>
    <row r="42" spans="1:11" ht="15.75">
      <c r="A42" s="136" t="s">
        <v>152</v>
      </c>
      <c r="B42" s="137"/>
      <c r="C42" s="137"/>
      <c r="D42" s="137"/>
      <c r="E42" s="137"/>
      <c r="F42" s="137"/>
      <c r="G42" s="137"/>
      <c r="H42" s="137"/>
      <c r="I42" s="137"/>
      <c r="J42" s="138"/>
      <c r="K42" s="10"/>
    </row>
    <row r="43" spans="1:11" ht="25.5" customHeight="1">
      <c r="A43" s="11" t="s">
        <v>126</v>
      </c>
      <c r="B43" s="12" t="s">
        <v>132</v>
      </c>
      <c r="C43" s="12"/>
      <c r="D43" s="12"/>
      <c r="E43" s="12"/>
      <c r="F43" s="12"/>
      <c r="G43" s="12"/>
      <c r="H43" s="12"/>
      <c r="I43" s="12"/>
      <c r="J43" s="12"/>
      <c r="K43" s="10"/>
    </row>
    <row r="44" spans="1:11" ht="12.75" customHeight="1">
      <c r="A44" s="139" t="s">
        <v>175</v>
      </c>
      <c r="B44" s="141">
        <v>2006</v>
      </c>
      <c r="C44" s="142"/>
      <c r="D44" s="143"/>
      <c r="E44" s="141">
        <v>2007</v>
      </c>
      <c r="F44" s="142"/>
      <c r="G44" s="143"/>
      <c r="H44" s="141" t="s">
        <v>174</v>
      </c>
      <c r="I44" s="142"/>
      <c r="J44" s="143"/>
      <c r="K44" s="10"/>
    </row>
    <row r="45" spans="1:11" ht="12.75">
      <c r="A45" s="140"/>
      <c r="B45" s="18" t="s">
        <v>172</v>
      </c>
      <c r="C45" s="18" t="s">
        <v>173</v>
      </c>
      <c r="D45" s="19" t="s">
        <v>144</v>
      </c>
      <c r="E45" s="18" t="s">
        <v>172</v>
      </c>
      <c r="F45" s="18" t="s">
        <v>173</v>
      </c>
      <c r="G45" s="19" t="s">
        <v>144</v>
      </c>
      <c r="H45" s="18" t="s">
        <v>172</v>
      </c>
      <c r="I45" s="18" t="s">
        <v>173</v>
      </c>
      <c r="J45" s="19" t="s">
        <v>144</v>
      </c>
      <c r="K45" s="10"/>
    </row>
    <row r="46" spans="1:11" ht="12.75">
      <c r="A46" s="7" t="s">
        <v>106</v>
      </c>
      <c r="B46" s="57">
        <f>'3.1'!D11+'3.1'!D21</f>
        <v>0</v>
      </c>
      <c r="C46" s="57">
        <f>'3.1'!E11+'3.1'!E21</f>
        <v>0</v>
      </c>
      <c r="D46" s="57">
        <f aca="true" t="shared" si="16" ref="D46:D54">B46+C46</f>
        <v>0</v>
      </c>
      <c r="E46" s="57">
        <f>'3.1'!D38+'3.1'!D48</f>
        <v>0</v>
      </c>
      <c r="F46" s="57">
        <f>'3.1'!E38+'3.1'!E48</f>
        <v>0</v>
      </c>
      <c r="G46" s="57">
        <f aca="true" t="shared" si="17" ref="G46:G54">E46+F46</f>
        <v>0</v>
      </c>
      <c r="H46" s="58">
        <f>B46+E46</f>
        <v>0</v>
      </c>
      <c r="I46" s="58">
        <f>C46+F46</f>
        <v>0</v>
      </c>
      <c r="J46" s="57">
        <f>H46+I46</f>
        <v>0</v>
      </c>
      <c r="K46" s="10"/>
    </row>
    <row r="47" spans="1:11" ht="12.75">
      <c r="A47" s="7" t="s">
        <v>145</v>
      </c>
      <c r="B47" s="57">
        <f>'3.1'!D12+'3.1'!D22</f>
        <v>0</v>
      </c>
      <c r="C47" s="57">
        <f>'3.1'!E12+'3.1'!E22</f>
        <v>0</v>
      </c>
      <c r="D47" s="57">
        <f t="shared" si="16"/>
        <v>0</v>
      </c>
      <c r="E47" s="57">
        <f>'3.1'!D39+'3.1'!D49</f>
        <v>0</v>
      </c>
      <c r="F47" s="57">
        <f>'3.1'!E39+'3.1'!E49</f>
        <v>0</v>
      </c>
      <c r="G47" s="57">
        <f t="shared" si="17"/>
        <v>0</v>
      </c>
      <c r="H47" s="58">
        <f aca="true" t="shared" si="18" ref="H47:H54">B47+E47</f>
        <v>0</v>
      </c>
      <c r="I47" s="58">
        <f aca="true" t="shared" si="19" ref="I47:I54">C47+F47</f>
        <v>0</v>
      </c>
      <c r="J47" s="57">
        <f aca="true" t="shared" si="20" ref="J47:J54">H47+I47</f>
        <v>0</v>
      </c>
      <c r="K47" s="10"/>
    </row>
    <row r="48" spans="1:11" ht="12.75">
      <c r="A48" s="7" t="s">
        <v>146</v>
      </c>
      <c r="B48" s="57">
        <f>'3.1'!D13+'3.1'!D23</f>
        <v>0</v>
      </c>
      <c r="C48" s="57">
        <f>'3.1'!E13+'3.1'!E23</f>
        <v>0</v>
      </c>
      <c r="D48" s="57">
        <f t="shared" si="16"/>
        <v>0</v>
      </c>
      <c r="E48" s="57">
        <f>'3.1'!D40+'3.1'!D50</f>
        <v>0</v>
      </c>
      <c r="F48" s="57">
        <f>'3.1'!E40+'3.1'!E50</f>
        <v>0</v>
      </c>
      <c r="G48" s="57">
        <f t="shared" si="17"/>
        <v>0</v>
      </c>
      <c r="H48" s="58">
        <f t="shared" si="18"/>
        <v>0</v>
      </c>
      <c r="I48" s="58">
        <f t="shared" si="19"/>
        <v>0</v>
      </c>
      <c r="J48" s="57">
        <f t="shared" si="20"/>
        <v>0</v>
      </c>
      <c r="K48" s="10"/>
    </row>
    <row r="49" spans="1:11" ht="12.75">
      <c r="A49" s="7" t="s">
        <v>147</v>
      </c>
      <c r="B49" s="57">
        <f>'3.1'!D14+'3.1'!D24</f>
        <v>0</v>
      </c>
      <c r="C49" s="57">
        <f>'3.1'!E14+'3.1'!E24</f>
        <v>5000</v>
      </c>
      <c r="D49" s="57">
        <f t="shared" si="16"/>
        <v>5000</v>
      </c>
      <c r="E49" s="57">
        <f>'3.1'!D41+'3.1'!D51</f>
        <v>0</v>
      </c>
      <c r="F49" s="57">
        <f>'3.1'!E41+'3.1'!E51</f>
        <v>3785000</v>
      </c>
      <c r="G49" s="57">
        <f t="shared" si="17"/>
        <v>3785000</v>
      </c>
      <c r="H49" s="58">
        <f t="shared" si="18"/>
        <v>0</v>
      </c>
      <c r="I49" s="58">
        <f t="shared" si="19"/>
        <v>3790000</v>
      </c>
      <c r="J49" s="57">
        <f t="shared" si="20"/>
        <v>3790000</v>
      </c>
      <c r="K49" s="10"/>
    </row>
    <row r="50" spans="1:11" ht="12.75">
      <c r="A50" s="7" t="s">
        <v>105</v>
      </c>
      <c r="B50" s="57">
        <f>'3.1'!D15+'3.1'!D25</f>
        <v>0</v>
      </c>
      <c r="C50" s="57">
        <f>'3.1'!E15+'3.1'!E25</f>
        <v>0</v>
      </c>
      <c r="D50" s="57">
        <f t="shared" si="16"/>
        <v>0</v>
      </c>
      <c r="E50" s="57">
        <f>'3.1'!D42+'3.1'!D52</f>
        <v>0</v>
      </c>
      <c r="F50" s="57">
        <f>'3.1'!E42+'3.1'!E52</f>
        <v>0</v>
      </c>
      <c r="G50" s="57">
        <f t="shared" si="17"/>
        <v>0</v>
      </c>
      <c r="H50" s="58">
        <f t="shared" si="18"/>
        <v>0</v>
      </c>
      <c r="I50" s="58">
        <f t="shared" si="19"/>
        <v>0</v>
      </c>
      <c r="J50" s="57">
        <f t="shared" si="20"/>
        <v>0</v>
      </c>
      <c r="K50" s="10"/>
    </row>
    <row r="51" spans="1:11" ht="12.75">
      <c r="A51" s="7" t="s">
        <v>104</v>
      </c>
      <c r="B51" s="57">
        <f>'3.1'!D16+'3.1'!D26</f>
        <v>0</v>
      </c>
      <c r="C51" s="57">
        <f>'3.1'!E16+'3.1'!E26</f>
        <v>0</v>
      </c>
      <c r="D51" s="57">
        <f t="shared" si="16"/>
        <v>0</v>
      </c>
      <c r="E51" s="57">
        <f>'3.1'!D43+'3.1'!D53</f>
        <v>0</v>
      </c>
      <c r="F51" s="57">
        <f>'3.1'!E43+'3.1'!E53</f>
        <v>0</v>
      </c>
      <c r="G51" s="57">
        <f t="shared" si="17"/>
        <v>0</v>
      </c>
      <c r="H51" s="58">
        <f t="shared" si="18"/>
        <v>0</v>
      </c>
      <c r="I51" s="58">
        <f t="shared" si="19"/>
        <v>0</v>
      </c>
      <c r="J51" s="57">
        <f t="shared" si="20"/>
        <v>0</v>
      </c>
      <c r="K51" s="10"/>
    </row>
    <row r="52" spans="1:11" ht="12.75">
      <c r="A52" s="7" t="s">
        <v>148</v>
      </c>
      <c r="B52" s="57">
        <f>'3.1'!D17+'3.1'!D27</f>
        <v>0</v>
      </c>
      <c r="C52" s="57">
        <f>'3.1'!E17+'3.1'!E27</f>
        <v>0</v>
      </c>
      <c r="D52" s="57">
        <f t="shared" si="16"/>
        <v>0</v>
      </c>
      <c r="E52" s="57">
        <f>'3.1'!D44+'3.1'!D54</f>
        <v>0</v>
      </c>
      <c r="F52" s="57">
        <f>'3.1'!E44+'3.1'!E54</f>
        <v>0</v>
      </c>
      <c r="G52" s="57">
        <f t="shared" si="17"/>
        <v>0</v>
      </c>
      <c r="H52" s="58">
        <f t="shared" si="18"/>
        <v>0</v>
      </c>
      <c r="I52" s="58">
        <f t="shared" si="19"/>
        <v>0</v>
      </c>
      <c r="J52" s="57">
        <f t="shared" si="20"/>
        <v>0</v>
      </c>
      <c r="K52" s="10"/>
    </row>
    <row r="53" spans="1:11" ht="12.75">
      <c r="A53" s="7" t="s">
        <v>103</v>
      </c>
      <c r="B53" s="57">
        <f>'3.1'!D18+'3.1'!D28</f>
        <v>0</v>
      </c>
      <c r="C53" s="57">
        <f>'3.1'!E18+'3.1'!E28</f>
        <v>0</v>
      </c>
      <c r="D53" s="57">
        <f t="shared" si="16"/>
        <v>0</v>
      </c>
      <c r="E53" s="57">
        <f>'3.1'!D45+'3.1'!D55</f>
        <v>0</v>
      </c>
      <c r="F53" s="57">
        <f>'3.1'!E45+'3.1'!E55</f>
        <v>0</v>
      </c>
      <c r="G53" s="57">
        <f t="shared" si="17"/>
        <v>0</v>
      </c>
      <c r="H53" s="58">
        <f t="shared" si="18"/>
        <v>0</v>
      </c>
      <c r="I53" s="58">
        <f t="shared" si="19"/>
        <v>0</v>
      </c>
      <c r="J53" s="57">
        <f t="shared" si="20"/>
        <v>0</v>
      </c>
      <c r="K53" s="10"/>
    </row>
    <row r="54" spans="1:11" ht="12.75">
      <c r="A54" s="7" t="s">
        <v>149</v>
      </c>
      <c r="B54" s="57">
        <f>'3.1'!D19+'3.1'!D29</f>
        <v>0</v>
      </c>
      <c r="C54" s="57">
        <f>'3.1'!E19+'3.1'!E29</f>
        <v>0</v>
      </c>
      <c r="D54" s="57">
        <f t="shared" si="16"/>
        <v>0</v>
      </c>
      <c r="E54" s="57">
        <f>'3.1'!D46+'3.1'!D56</f>
        <v>0</v>
      </c>
      <c r="F54" s="57">
        <f>'3.1'!E46+'3.1'!E56</f>
        <v>5000</v>
      </c>
      <c r="G54" s="57">
        <f t="shared" si="17"/>
        <v>5000</v>
      </c>
      <c r="H54" s="58">
        <f t="shared" si="18"/>
        <v>0</v>
      </c>
      <c r="I54" s="58">
        <f t="shared" si="19"/>
        <v>5000</v>
      </c>
      <c r="J54" s="57">
        <f t="shared" si="20"/>
        <v>5000</v>
      </c>
      <c r="K54" s="10"/>
    </row>
    <row r="55" spans="1:11" ht="12.75">
      <c r="A55" s="19" t="s">
        <v>171</v>
      </c>
      <c r="B55" s="59">
        <f aca="true" t="shared" si="21" ref="B55:J55">SUM(B46:B54)</f>
        <v>0</v>
      </c>
      <c r="C55" s="59">
        <f t="shared" si="21"/>
        <v>5000</v>
      </c>
      <c r="D55" s="59">
        <f t="shared" si="21"/>
        <v>5000</v>
      </c>
      <c r="E55" s="59">
        <f t="shared" si="21"/>
        <v>0</v>
      </c>
      <c r="F55" s="59">
        <f t="shared" si="21"/>
        <v>3790000</v>
      </c>
      <c r="G55" s="59">
        <f t="shared" si="21"/>
        <v>3790000</v>
      </c>
      <c r="H55" s="59">
        <f t="shared" si="21"/>
        <v>0</v>
      </c>
      <c r="I55" s="59">
        <f t="shared" si="21"/>
        <v>3795000</v>
      </c>
      <c r="J55" s="59">
        <f t="shared" si="21"/>
        <v>3795000</v>
      </c>
      <c r="K55" s="10"/>
    </row>
    <row r="56" spans="1:11" ht="12.75">
      <c r="A56" s="13" t="s">
        <v>170</v>
      </c>
      <c r="B56" s="60">
        <f aca="true" t="shared" si="22" ref="B56:J56">B55*0.05</f>
        <v>0</v>
      </c>
      <c r="C56" s="60">
        <f t="shared" si="22"/>
        <v>250</v>
      </c>
      <c r="D56" s="60">
        <f t="shared" si="22"/>
        <v>250</v>
      </c>
      <c r="E56" s="60">
        <f t="shared" si="22"/>
        <v>0</v>
      </c>
      <c r="F56" s="60">
        <f t="shared" si="22"/>
        <v>189500</v>
      </c>
      <c r="G56" s="60">
        <f t="shared" si="22"/>
        <v>189500</v>
      </c>
      <c r="H56" s="60">
        <f t="shared" si="22"/>
        <v>0</v>
      </c>
      <c r="I56" s="60">
        <f t="shared" si="22"/>
        <v>189750</v>
      </c>
      <c r="J56" s="60">
        <f t="shared" si="22"/>
        <v>189750</v>
      </c>
      <c r="K56" s="10"/>
    </row>
    <row r="57" spans="1:11" s="15" customFormat="1" ht="12.75">
      <c r="A57" s="19" t="s">
        <v>181</v>
      </c>
      <c r="B57" s="61">
        <f aca="true" t="shared" si="23" ref="B57:J57">B56+B55</f>
        <v>0</v>
      </c>
      <c r="C57" s="61">
        <f t="shared" si="23"/>
        <v>5250</v>
      </c>
      <c r="D57" s="61">
        <f t="shared" si="23"/>
        <v>5250</v>
      </c>
      <c r="E57" s="61">
        <f t="shared" si="23"/>
        <v>0</v>
      </c>
      <c r="F57" s="61">
        <f t="shared" si="23"/>
        <v>3979500</v>
      </c>
      <c r="G57" s="61">
        <f t="shared" si="23"/>
        <v>3979500</v>
      </c>
      <c r="H57" s="61">
        <f t="shared" si="23"/>
        <v>0</v>
      </c>
      <c r="I57" s="61">
        <f t="shared" si="23"/>
        <v>3984750</v>
      </c>
      <c r="J57" s="61">
        <f t="shared" si="23"/>
        <v>3984750</v>
      </c>
      <c r="K57" s="14"/>
    </row>
    <row r="60" spans="1:11" ht="15.75">
      <c r="A60" s="136" t="s">
        <v>208</v>
      </c>
      <c r="B60" s="137"/>
      <c r="C60" s="137"/>
      <c r="D60" s="137"/>
      <c r="E60" s="137"/>
      <c r="F60" s="137"/>
      <c r="G60" s="137"/>
      <c r="H60" s="137"/>
      <c r="I60" s="137"/>
      <c r="J60" s="138"/>
      <c r="K60" s="10"/>
    </row>
    <row r="61" spans="1:11" ht="25.5" customHeight="1">
      <c r="A61" s="11" t="s">
        <v>126</v>
      </c>
      <c r="B61" s="12" t="s">
        <v>207</v>
      </c>
      <c r="C61" s="12" t="s">
        <v>245</v>
      </c>
      <c r="D61" s="12"/>
      <c r="E61" s="12"/>
      <c r="F61" s="12"/>
      <c r="G61" s="12"/>
      <c r="H61" s="12"/>
      <c r="I61" s="12"/>
      <c r="J61" s="12"/>
      <c r="K61" s="10"/>
    </row>
    <row r="62" spans="1:11" ht="12.75" customHeight="1">
      <c r="A62" s="139" t="s">
        <v>175</v>
      </c>
      <c r="B62" s="141">
        <v>2006</v>
      </c>
      <c r="C62" s="142"/>
      <c r="D62" s="143"/>
      <c r="E62" s="141">
        <v>2007</v>
      </c>
      <c r="F62" s="142"/>
      <c r="G62" s="143"/>
      <c r="H62" s="141" t="s">
        <v>174</v>
      </c>
      <c r="I62" s="142"/>
      <c r="J62" s="143"/>
      <c r="K62" s="10"/>
    </row>
    <row r="63" spans="1:11" ht="12.75">
      <c r="A63" s="140"/>
      <c r="B63" s="18" t="s">
        <v>172</v>
      </c>
      <c r="C63" s="18" t="s">
        <v>173</v>
      </c>
      <c r="D63" s="19" t="s">
        <v>144</v>
      </c>
      <c r="E63" s="18" t="s">
        <v>172</v>
      </c>
      <c r="F63" s="18" t="s">
        <v>173</v>
      </c>
      <c r="G63" s="19" t="s">
        <v>144</v>
      </c>
      <c r="H63" s="18" t="s">
        <v>172</v>
      </c>
      <c r="I63" s="18" t="s">
        <v>173</v>
      </c>
      <c r="J63" s="19" t="s">
        <v>144</v>
      </c>
      <c r="K63" s="10"/>
    </row>
    <row r="64" spans="1:11" ht="12.75">
      <c r="A64" s="7" t="s">
        <v>106</v>
      </c>
      <c r="B64" s="57">
        <f>('4.1'!D11+'4.1'!D21+'4.1'!D31)+('4.2'!D11+'4.2'!D21+'4.2'!D31)</f>
        <v>0</v>
      </c>
      <c r="C64" s="57">
        <f>('4.1'!E11+'4.1'!E21+'4.1'!E31)+('4.2'!E11+'4.2'!E21+'4.2'!E31)</f>
        <v>0</v>
      </c>
      <c r="D64" s="57">
        <f aca="true" t="shared" si="24" ref="D64:D72">B64+C64</f>
        <v>0</v>
      </c>
      <c r="E64" s="57">
        <f>('4.1'!D48+'4.1'!D58+'4.1'!D68)+('4.2'!D48+'4.2'!D58+'4.2'!D68)</f>
        <v>0</v>
      </c>
      <c r="F64" s="57">
        <f>('4.1'!E48+'4.1'!E58+'4.1'!E68)+('4.2'!E48+'4.2'!E58+'4.2'!E68)</f>
        <v>0</v>
      </c>
      <c r="G64" s="57">
        <f aca="true" t="shared" si="25" ref="G64:G72">E64+F64</f>
        <v>0</v>
      </c>
      <c r="H64" s="58">
        <f>B64+E64</f>
        <v>0</v>
      </c>
      <c r="I64" s="58">
        <f>C64+F64</f>
        <v>0</v>
      </c>
      <c r="J64" s="57">
        <f>H64+I64</f>
        <v>0</v>
      </c>
      <c r="K64" s="10"/>
    </row>
    <row r="65" spans="1:11" ht="12.75">
      <c r="A65" s="7" t="s">
        <v>145</v>
      </c>
      <c r="B65" s="57">
        <f>('4.1'!D12+'4.1'!D22+'4.1'!D32)+('4.2'!D12+'4.2'!D22+'4.2'!D32)</f>
        <v>0</v>
      </c>
      <c r="C65" s="57">
        <f>('4.1'!E12+'4.1'!E22+'4.1'!E32)+('4.2'!E12+'4.2'!E22+'4.2'!E32)</f>
        <v>13500</v>
      </c>
      <c r="D65" s="57">
        <f t="shared" si="24"/>
        <v>13500</v>
      </c>
      <c r="E65" s="57">
        <f>('4.1'!D49+'4.1'!D59+'4.1'!D69)+('4.2'!D49+'4.2'!D59+'4.2'!D69)</f>
        <v>0</v>
      </c>
      <c r="F65" s="57">
        <f>('4.1'!E49+'4.1'!E59+'4.1'!E69)+('4.2'!E49+'4.2'!E59+'4.2'!E69)</f>
        <v>21600</v>
      </c>
      <c r="G65" s="57">
        <f t="shared" si="25"/>
        <v>21600</v>
      </c>
      <c r="H65" s="58">
        <f aca="true" t="shared" si="26" ref="H65:H72">B65+E65</f>
        <v>0</v>
      </c>
      <c r="I65" s="58">
        <f aca="true" t="shared" si="27" ref="I65:I72">C65+F65</f>
        <v>35100</v>
      </c>
      <c r="J65" s="57">
        <f aca="true" t="shared" si="28" ref="J65:J72">H65+I65</f>
        <v>35100</v>
      </c>
      <c r="K65" s="10"/>
    </row>
    <row r="66" spans="1:11" ht="12.75">
      <c r="A66" s="7" t="s">
        <v>146</v>
      </c>
      <c r="B66" s="57">
        <f>('4.1'!D13+'4.1'!D23+'4.1'!D33)+('4.2'!D13+'4.2'!D23+'4.2'!D33)</f>
        <v>0</v>
      </c>
      <c r="C66" s="57">
        <f>('4.1'!E13+'4.1'!E23+'4.1'!E33)+('4.2'!E13+'4.2'!E23+'4.2'!E33)</f>
        <v>72000</v>
      </c>
      <c r="D66" s="57">
        <f t="shared" si="24"/>
        <v>72000</v>
      </c>
      <c r="E66" s="57">
        <f>('4.1'!D50+'4.1'!D60+'4.1'!D70)+('4.2'!D50+'4.2'!D60+'4.2'!D70)</f>
        <v>0</v>
      </c>
      <c r="F66" s="57">
        <f>('4.1'!E50+'4.1'!E60+'4.1'!E70)+('4.2'!E50+'4.2'!E60+'4.2'!E70)</f>
        <v>144000</v>
      </c>
      <c r="G66" s="57">
        <f t="shared" si="25"/>
        <v>144000</v>
      </c>
      <c r="H66" s="58">
        <f t="shared" si="26"/>
        <v>0</v>
      </c>
      <c r="I66" s="58">
        <f t="shared" si="27"/>
        <v>216000</v>
      </c>
      <c r="J66" s="57">
        <f t="shared" si="28"/>
        <v>216000</v>
      </c>
      <c r="K66" s="10"/>
    </row>
    <row r="67" spans="1:11" ht="12.75">
      <c r="A67" s="7" t="s">
        <v>147</v>
      </c>
      <c r="B67" s="57">
        <f>('4.1'!D14+'4.1'!D24+'4.1'!D34)+('4.2'!D14+'4.2'!D24+'4.2'!D34)</f>
        <v>0</v>
      </c>
      <c r="C67" s="57">
        <f>('4.1'!E14+'4.1'!E24+'4.1'!E34)+('4.2'!E14+'4.2'!E24+'4.2'!E34)</f>
        <v>30000</v>
      </c>
      <c r="D67" s="57">
        <f t="shared" si="24"/>
        <v>30000</v>
      </c>
      <c r="E67" s="57">
        <f>('4.1'!D51+'4.1'!D61+'4.1'!D71)+('4.2'!D51+'4.2'!D61+'4.2'!D71)</f>
        <v>0</v>
      </c>
      <c r="F67" s="57">
        <f>('4.1'!E51+'4.1'!E61+'4.1'!E71)+('4.2'!E51+'4.2'!E61+'4.2'!E71)</f>
        <v>12000</v>
      </c>
      <c r="G67" s="57">
        <f t="shared" si="25"/>
        <v>12000</v>
      </c>
      <c r="H67" s="58">
        <f t="shared" si="26"/>
        <v>0</v>
      </c>
      <c r="I67" s="58">
        <f t="shared" si="27"/>
        <v>42000</v>
      </c>
      <c r="J67" s="57">
        <f t="shared" si="28"/>
        <v>42000</v>
      </c>
      <c r="K67" s="10"/>
    </row>
    <row r="68" spans="1:11" ht="12.75">
      <c r="A68" s="7" t="s">
        <v>105</v>
      </c>
      <c r="B68" s="57">
        <f>('4.1'!D15+'4.1'!D25+'4.1'!D35)+('4.2'!D15+'4.2'!D25+'4.2'!D35)</f>
        <v>0</v>
      </c>
      <c r="C68" s="57">
        <f>('4.1'!E15+'4.1'!E25+'4.1'!E35)+('4.2'!E15+'4.2'!E25+'4.2'!E35)</f>
        <v>0</v>
      </c>
      <c r="D68" s="57">
        <f t="shared" si="24"/>
        <v>0</v>
      </c>
      <c r="E68" s="57">
        <f>('4.1'!D52+'4.1'!D62+'4.1'!D72)+('4.2'!D52+'4.2'!D62+'4.2'!D72)</f>
        <v>0</v>
      </c>
      <c r="F68" s="57">
        <f>('4.1'!E52+'4.1'!E62+'4.1'!E72)+('4.2'!E52+'4.2'!E62+'4.2'!E72)</f>
        <v>0</v>
      </c>
      <c r="G68" s="57">
        <f t="shared" si="25"/>
        <v>0</v>
      </c>
      <c r="H68" s="58">
        <f t="shared" si="26"/>
        <v>0</v>
      </c>
      <c r="I68" s="58">
        <f t="shared" si="27"/>
        <v>0</v>
      </c>
      <c r="J68" s="57">
        <f t="shared" si="28"/>
        <v>0</v>
      </c>
      <c r="K68" s="10"/>
    </row>
    <row r="69" spans="1:11" ht="12.75">
      <c r="A69" s="7" t="s">
        <v>104</v>
      </c>
      <c r="B69" s="57">
        <f>('4.1'!D16+'4.1'!D26+'4.1'!D36)+('4.2'!D16+'4.2'!D26+'4.2'!D36)</f>
        <v>0</v>
      </c>
      <c r="C69" s="57">
        <f>('4.1'!E16+'4.1'!E26+'4.1'!E36)+('4.2'!E16+'4.2'!E26+'4.2'!E36)</f>
        <v>20000</v>
      </c>
      <c r="D69" s="57">
        <f t="shared" si="24"/>
        <v>20000</v>
      </c>
      <c r="E69" s="57">
        <f>('4.1'!D53+'4.1'!D63+'4.1'!D73)+('4.2'!D53+'4.2'!D63+'4.2'!D73)</f>
        <v>0</v>
      </c>
      <c r="F69" s="57">
        <f>('4.1'!E53+'4.1'!E63+'4.1'!E73)+('4.2'!E53+'4.2'!E63+'4.2'!E73)</f>
        <v>40000</v>
      </c>
      <c r="G69" s="57">
        <f t="shared" si="25"/>
        <v>40000</v>
      </c>
      <c r="H69" s="58">
        <f t="shared" si="26"/>
        <v>0</v>
      </c>
      <c r="I69" s="58">
        <f t="shared" si="27"/>
        <v>60000</v>
      </c>
      <c r="J69" s="57">
        <f t="shared" si="28"/>
        <v>60000</v>
      </c>
      <c r="K69" s="10"/>
    </row>
    <row r="70" spans="1:11" ht="12.75">
      <c r="A70" s="7" t="s">
        <v>148</v>
      </c>
      <c r="B70" s="57">
        <f>('4.1'!D17+'4.1'!D27+'4.1'!D37)+('4.2'!D17+'4.2'!D27+'4.2'!D37)</f>
        <v>0</v>
      </c>
      <c r="C70" s="57">
        <f>('4.1'!E17+'4.1'!E27+'4.1'!E37)+('4.2'!E17+'4.2'!E27+'4.2'!E37)</f>
        <v>157534</v>
      </c>
      <c r="D70" s="57">
        <f t="shared" si="24"/>
        <v>157534</v>
      </c>
      <c r="E70" s="57">
        <f>('4.1'!D54+'4.1'!D64+'4.1'!D74)+('4.2'!D54+'4.2'!D64+'4.2'!D74)</f>
        <v>0</v>
      </c>
      <c r="F70" s="57">
        <f>('4.1'!E54+'4.1'!E64+'4.1'!E74)+('4.2'!E54+'4.2'!E64+'4.2'!E74)</f>
        <v>0</v>
      </c>
      <c r="G70" s="57">
        <f t="shared" si="25"/>
        <v>0</v>
      </c>
      <c r="H70" s="58">
        <f t="shared" si="26"/>
        <v>0</v>
      </c>
      <c r="I70" s="58">
        <f t="shared" si="27"/>
        <v>157534</v>
      </c>
      <c r="J70" s="57">
        <f t="shared" si="28"/>
        <v>157534</v>
      </c>
      <c r="K70" s="10"/>
    </row>
    <row r="71" spans="1:11" ht="12.75">
      <c r="A71" s="7" t="s">
        <v>103</v>
      </c>
      <c r="B71" s="57">
        <f>('4.1'!D18+'4.1'!D28+'4.1'!D38)+('4.2'!D18+'4.2'!D28+'4.2'!D38)</f>
        <v>0</v>
      </c>
      <c r="C71" s="57">
        <f>('4.1'!E18+'4.1'!E28+'4.1'!E38)+('4.2'!E18+'4.2'!E28+'4.2'!E38)</f>
        <v>24000</v>
      </c>
      <c r="D71" s="57">
        <f t="shared" si="24"/>
        <v>24000</v>
      </c>
      <c r="E71" s="57">
        <f>('4.1'!D55+'4.1'!D65+'4.1'!D75)+('4.2'!D55+'4.2'!D65+'4.2'!D75)</f>
        <v>0</v>
      </c>
      <c r="F71" s="57">
        <f>('4.1'!E55+'4.1'!E65+'4.1'!E75)+('4.2'!E55+'4.2'!E65+'4.2'!E75)</f>
        <v>32000</v>
      </c>
      <c r="G71" s="57">
        <f t="shared" si="25"/>
        <v>32000</v>
      </c>
      <c r="H71" s="58">
        <f t="shared" si="26"/>
        <v>0</v>
      </c>
      <c r="I71" s="58">
        <f t="shared" si="27"/>
        <v>56000</v>
      </c>
      <c r="J71" s="57">
        <f t="shared" si="28"/>
        <v>56000</v>
      </c>
      <c r="K71" s="10"/>
    </row>
    <row r="72" spans="1:11" ht="12.75">
      <c r="A72" s="7" t="s">
        <v>149</v>
      </c>
      <c r="B72" s="57">
        <f>('4.1'!D19+'4.1'!D29+'4.1'!D39)+('4.2'!D19+'4.2'!D29+'4.2'!D39)</f>
        <v>0</v>
      </c>
      <c r="C72" s="57">
        <f>('4.1'!E19+'4.1'!E29+'4.1'!E39)+('4.2'!E19+'4.2'!E29+'4.2'!E39)</f>
        <v>17000</v>
      </c>
      <c r="D72" s="57">
        <f t="shared" si="24"/>
        <v>17000</v>
      </c>
      <c r="E72" s="57">
        <f>('4.1'!D56+'4.1'!D66+'4.1'!D76)+('4.2'!D56+'4.2'!D66+'4.2'!D76)</f>
        <v>0</v>
      </c>
      <c r="F72" s="57">
        <f>('4.1'!E56+'4.1'!E66+'4.1'!E76)+('4.2'!E56+'4.2'!E66+'4.2'!E76)</f>
        <v>21116.5</v>
      </c>
      <c r="G72" s="57">
        <f t="shared" si="25"/>
        <v>21116.5</v>
      </c>
      <c r="H72" s="58">
        <f t="shared" si="26"/>
        <v>0</v>
      </c>
      <c r="I72" s="58">
        <f t="shared" si="27"/>
        <v>38116.5</v>
      </c>
      <c r="J72" s="57">
        <f t="shared" si="28"/>
        <v>38116.5</v>
      </c>
      <c r="K72" s="10"/>
    </row>
    <row r="73" spans="1:11" ht="12.75">
      <c r="A73" s="19" t="s">
        <v>171</v>
      </c>
      <c r="B73" s="59">
        <f aca="true" t="shared" si="29" ref="B73:J73">SUM(B64:B72)</f>
        <v>0</v>
      </c>
      <c r="C73" s="59">
        <f t="shared" si="29"/>
        <v>334034</v>
      </c>
      <c r="D73" s="59">
        <f t="shared" si="29"/>
        <v>334034</v>
      </c>
      <c r="E73" s="59">
        <f t="shared" si="29"/>
        <v>0</v>
      </c>
      <c r="F73" s="59">
        <f t="shared" si="29"/>
        <v>270716.5</v>
      </c>
      <c r="G73" s="59">
        <f t="shared" si="29"/>
        <v>270716.5</v>
      </c>
      <c r="H73" s="59">
        <f t="shared" si="29"/>
        <v>0</v>
      </c>
      <c r="I73" s="59">
        <f t="shared" si="29"/>
        <v>604750.5</v>
      </c>
      <c r="J73" s="59">
        <f t="shared" si="29"/>
        <v>604750.5</v>
      </c>
      <c r="K73" s="10"/>
    </row>
    <row r="74" spans="1:11" ht="12.75">
      <c r="A74" s="13" t="s">
        <v>170</v>
      </c>
      <c r="B74" s="60">
        <f aca="true" t="shared" si="30" ref="B74:J74">B73*0.05</f>
        <v>0</v>
      </c>
      <c r="C74" s="60">
        <f t="shared" si="30"/>
        <v>16701.7</v>
      </c>
      <c r="D74" s="60">
        <f t="shared" si="30"/>
        <v>16701.7</v>
      </c>
      <c r="E74" s="60">
        <f t="shared" si="30"/>
        <v>0</v>
      </c>
      <c r="F74" s="60">
        <f t="shared" si="30"/>
        <v>13535.825</v>
      </c>
      <c r="G74" s="60">
        <f t="shared" si="30"/>
        <v>13535.825</v>
      </c>
      <c r="H74" s="60">
        <f t="shared" si="30"/>
        <v>0</v>
      </c>
      <c r="I74" s="60">
        <f t="shared" si="30"/>
        <v>30237.525</v>
      </c>
      <c r="J74" s="60">
        <f t="shared" si="30"/>
        <v>30237.525</v>
      </c>
      <c r="K74" s="10"/>
    </row>
    <row r="75" spans="1:11" s="15" customFormat="1" ht="12.75">
      <c r="A75" s="19" t="s">
        <v>181</v>
      </c>
      <c r="B75" s="61">
        <f aca="true" t="shared" si="31" ref="B75:J75">B74+B73</f>
        <v>0</v>
      </c>
      <c r="C75" s="61">
        <f t="shared" si="31"/>
        <v>350735.7</v>
      </c>
      <c r="D75" s="61">
        <f t="shared" si="31"/>
        <v>350735.7</v>
      </c>
      <c r="E75" s="61">
        <f t="shared" si="31"/>
        <v>0</v>
      </c>
      <c r="F75" s="61">
        <f t="shared" si="31"/>
        <v>284252.325</v>
      </c>
      <c r="G75" s="61">
        <f t="shared" si="31"/>
        <v>284252.325</v>
      </c>
      <c r="H75" s="61">
        <f t="shared" si="31"/>
        <v>0</v>
      </c>
      <c r="I75" s="61">
        <f t="shared" si="31"/>
        <v>634988.025</v>
      </c>
      <c r="J75" s="61">
        <f t="shared" si="31"/>
        <v>634988.025</v>
      </c>
      <c r="K75" s="14"/>
    </row>
    <row r="78" spans="1:11" ht="15.75">
      <c r="A78" s="136" t="s">
        <v>308</v>
      </c>
      <c r="B78" s="137"/>
      <c r="C78" s="137"/>
      <c r="D78" s="137"/>
      <c r="E78" s="137"/>
      <c r="F78" s="137"/>
      <c r="G78" s="137"/>
      <c r="H78" s="137"/>
      <c r="I78" s="137"/>
      <c r="J78" s="138"/>
      <c r="K78" s="10"/>
    </row>
    <row r="79" spans="1:11" ht="25.5" customHeight="1">
      <c r="A79" s="11" t="s">
        <v>126</v>
      </c>
      <c r="B79" s="12" t="s">
        <v>247</v>
      </c>
      <c r="C79" s="12"/>
      <c r="D79" s="12"/>
      <c r="E79" s="12"/>
      <c r="F79" s="12"/>
      <c r="G79" s="12"/>
      <c r="H79" s="12"/>
      <c r="I79" s="12"/>
      <c r="J79" s="12"/>
      <c r="K79" s="10"/>
    </row>
    <row r="80" spans="1:11" ht="12.75" customHeight="1">
      <c r="A80" s="139" t="s">
        <v>175</v>
      </c>
      <c r="B80" s="141">
        <v>2006</v>
      </c>
      <c r="C80" s="142"/>
      <c r="D80" s="143"/>
      <c r="E80" s="141">
        <v>2007</v>
      </c>
      <c r="F80" s="142"/>
      <c r="G80" s="143"/>
      <c r="H80" s="141" t="s">
        <v>174</v>
      </c>
      <c r="I80" s="142"/>
      <c r="J80" s="143"/>
      <c r="K80" s="10"/>
    </row>
    <row r="81" spans="1:11" ht="12.75">
      <c r="A81" s="140"/>
      <c r="B81" s="18" t="s">
        <v>172</v>
      </c>
      <c r="C81" s="18" t="s">
        <v>173</v>
      </c>
      <c r="D81" s="19" t="s">
        <v>144</v>
      </c>
      <c r="E81" s="18" t="s">
        <v>172</v>
      </c>
      <c r="F81" s="18" t="s">
        <v>173</v>
      </c>
      <c r="G81" s="19" t="s">
        <v>144</v>
      </c>
      <c r="H81" s="18" t="s">
        <v>172</v>
      </c>
      <c r="I81" s="18" t="s">
        <v>173</v>
      </c>
      <c r="J81" s="19" t="s">
        <v>144</v>
      </c>
      <c r="K81" s="10"/>
    </row>
    <row r="82" spans="1:11" ht="12.75">
      <c r="A82" s="7" t="s">
        <v>106</v>
      </c>
      <c r="B82" s="57">
        <f>'5.1'!D11+'5.1'!D21</f>
        <v>0</v>
      </c>
      <c r="C82" s="57">
        <f>'5.1'!E11+'5.1'!E21</f>
        <v>0</v>
      </c>
      <c r="D82" s="57">
        <f aca="true" t="shared" si="32" ref="D82:D90">B82+C82</f>
        <v>0</v>
      </c>
      <c r="E82" s="57">
        <f>'5.1'!D38+'5.1'!D48</f>
        <v>0</v>
      </c>
      <c r="F82" s="57">
        <f>'5.1'!E38+'5.1'!E48</f>
        <v>0</v>
      </c>
      <c r="G82" s="57">
        <f aca="true" t="shared" si="33" ref="G82:G90">E82+F82</f>
        <v>0</v>
      </c>
      <c r="H82" s="58">
        <f>B82+E82</f>
        <v>0</v>
      </c>
      <c r="I82" s="58">
        <f>C82+F82</f>
        <v>0</v>
      </c>
      <c r="J82" s="57">
        <f>H82+I82</f>
        <v>0</v>
      </c>
      <c r="K82" s="10"/>
    </row>
    <row r="83" spans="1:11" ht="12.75">
      <c r="A83" s="7" t="s">
        <v>145</v>
      </c>
      <c r="B83" s="57">
        <f>'5.1'!D12+'5.1'!D22</f>
        <v>0</v>
      </c>
      <c r="C83" s="57">
        <f>'5.1'!E12+'5.1'!E22</f>
        <v>0</v>
      </c>
      <c r="D83" s="57">
        <f t="shared" si="32"/>
        <v>0</v>
      </c>
      <c r="E83" s="57">
        <f>'5.1'!D39+'5.1'!D49</f>
        <v>0</v>
      </c>
      <c r="F83" s="57">
        <f>'5.1'!E39+'5.1'!E49</f>
        <v>0</v>
      </c>
      <c r="G83" s="57">
        <f t="shared" si="33"/>
        <v>0</v>
      </c>
      <c r="H83" s="58">
        <f aca="true" t="shared" si="34" ref="H83:H90">B83+E83</f>
        <v>0</v>
      </c>
      <c r="I83" s="58">
        <f aca="true" t="shared" si="35" ref="I83:I90">C83+F83</f>
        <v>0</v>
      </c>
      <c r="J83" s="57">
        <f aca="true" t="shared" si="36" ref="J83:J90">H83+I83</f>
        <v>0</v>
      </c>
      <c r="K83" s="10"/>
    </row>
    <row r="84" spans="1:11" ht="12.75">
      <c r="A84" s="7" t="s">
        <v>146</v>
      </c>
      <c r="B84" s="57">
        <f>'5.1'!D13+'5.1'!D23</f>
        <v>0</v>
      </c>
      <c r="C84" s="57">
        <f>'5.1'!E13+'5.1'!E23</f>
        <v>0</v>
      </c>
      <c r="D84" s="57">
        <f t="shared" si="32"/>
        <v>0</v>
      </c>
      <c r="E84" s="57">
        <f>'5.1'!D40+'5.1'!D50</f>
        <v>0</v>
      </c>
      <c r="F84" s="57">
        <f>'5.1'!E40+'5.1'!E50</f>
        <v>10000</v>
      </c>
      <c r="G84" s="57">
        <f t="shared" si="33"/>
        <v>10000</v>
      </c>
      <c r="H84" s="58">
        <f t="shared" si="34"/>
        <v>0</v>
      </c>
      <c r="I84" s="58">
        <f t="shared" si="35"/>
        <v>10000</v>
      </c>
      <c r="J84" s="57">
        <f t="shared" si="36"/>
        <v>10000</v>
      </c>
      <c r="K84" s="10"/>
    </row>
    <row r="85" spans="1:11" ht="12.75">
      <c r="A85" s="7" t="s">
        <v>147</v>
      </c>
      <c r="B85" s="57">
        <f>'5.1'!D14+'5.1'!D24</f>
        <v>0</v>
      </c>
      <c r="C85" s="57">
        <f>'5.1'!E14+'5.1'!E24</f>
        <v>0</v>
      </c>
      <c r="D85" s="57">
        <f t="shared" si="32"/>
        <v>0</v>
      </c>
      <c r="E85" s="57">
        <f>'5.1'!D41+'5.1'!D51</f>
        <v>0</v>
      </c>
      <c r="F85" s="57">
        <f>'5.1'!E41+'5.1'!E51</f>
        <v>2500</v>
      </c>
      <c r="G85" s="57">
        <f t="shared" si="33"/>
        <v>2500</v>
      </c>
      <c r="H85" s="58">
        <f t="shared" si="34"/>
        <v>0</v>
      </c>
      <c r="I85" s="58">
        <f t="shared" si="35"/>
        <v>2500</v>
      </c>
      <c r="J85" s="57">
        <f t="shared" si="36"/>
        <v>2500</v>
      </c>
      <c r="K85" s="10"/>
    </row>
    <row r="86" spans="1:11" ht="12.75">
      <c r="A86" s="7" t="s">
        <v>105</v>
      </c>
      <c r="B86" s="57">
        <f>'5.1'!D15+'5.1'!D25</f>
        <v>0</v>
      </c>
      <c r="C86" s="57">
        <f>'5.1'!E15+'5.1'!E25</f>
        <v>0</v>
      </c>
      <c r="D86" s="57">
        <f t="shared" si="32"/>
        <v>0</v>
      </c>
      <c r="E86" s="57">
        <f>'5.1'!D42+'5.1'!D52</f>
        <v>0</v>
      </c>
      <c r="F86" s="57">
        <f>'5.1'!E42+'5.1'!E52</f>
        <v>0</v>
      </c>
      <c r="G86" s="57">
        <f t="shared" si="33"/>
        <v>0</v>
      </c>
      <c r="H86" s="58">
        <f t="shared" si="34"/>
        <v>0</v>
      </c>
      <c r="I86" s="58">
        <f t="shared" si="35"/>
        <v>0</v>
      </c>
      <c r="J86" s="57">
        <f t="shared" si="36"/>
        <v>0</v>
      </c>
      <c r="K86" s="10"/>
    </row>
    <row r="87" spans="1:11" ht="12.75">
      <c r="A87" s="7" t="s">
        <v>104</v>
      </c>
      <c r="B87" s="57">
        <f>'5.1'!D16+'5.1'!D26</f>
        <v>0</v>
      </c>
      <c r="C87" s="57">
        <f>'5.1'!E16+'5.1'!E26</f>
        <v>0</v>
      </c>
      <c r="D87" s="57">
        <f t="shared" si="32"/>
        <v>0</v>
      </c>
      <c r="E87" s="57">
        <f>'5.1'!D43+'5.1'!D53</f>
        <v>0</v>
      </c>
      <c r="F87" s="57">
        <f>'5.1'!E43+'5.1'!E53</f>
        <v>0</v>
      </c>
      <c r="G87" s="57">
        <f t="shared" si="33"/>
        <v>0</v>
      </c>
      <c r="H87" s="58">
        <f t="shared" si="34"/>
        <v>0</v>
      </c>
      <c r="I87" s="58">
        <f t="shared" si="35"/>
        <v>0</v>
      </c>
      <c r="J87" s="57">
        <f t="shared" si="36"/>
        <v>0</v>
      </c>
      <c r="K87" s="10"/>
    </row>
    <row r="88" spans="1:11" ht="12.75">
      <c r="A88" s="7" t="s">
        <v>148</v>
      </c>
      <c r="B88" s="57">
        <f>'5.1'!D17+'5.1'!D27</f>
        <v>0</v>
      </c>
      <c r="C88" s="57">
        <f>'5.1'!E17+'5.1'!E27</f>
        <v>0</v>
      </c>
      <c r="D88" s="57">
        <f t="shared" si="32"/>
        <v>0</v>
      </c>
      <c r="E88" s="57">
        <f>'5.1'!D44+'5.1'!D54</f>
        <v>0</v>
      </c>
      <c r="F88" s="57">
        <f>'5.1'!E44+'5.1'!E54</f>
        <v>0</v>
      </c>
      <c r="G88" s="57">
        <f t="shared" si="33"/>
        <v>0</v>
      </c>
      <c r="H88" s="58">
        <f t="shared" si="34"/>
        <v>0</v>
      </c>
      <c r="I88" s="58">
        <f t="shared" si="35"/>
        <v>0</v>
      </c>
      <c r="J88" s="57">
        <f t="shared" si="36"/>
        <v>0</v>
      </c>
      <c r="K88" s="10"/>
    </row>
    <row r="89" spans="1:11" ht="12.75">
      <c r="A89" s="7" t="s">
        <v>103</v>
      </c>
      <c r="B89" s="57">
        <f>'5.1'!D18+'5.1'!D28</f>
        <v>0</v>
      </c>
      <c r="C89" s="57">
        <f>'5.1'!E18+'5.1'!E28</f>
        <v>0</v>
      </c>
      <c r="D89" s="57">
        <f t="shared" si="32"/>
        <v>0</v>
      </c>
      <c r="E89" s="57">
        <f>'5.1'!D45+'5.1'!D55</f>
        <v>0</v>
      </c>
      <c r="F89" s="57">
        <f>'5.1'!E45+'5.1'!E55</f>
        <v>0</v>
      </c>
      <c r="G89" s="57">
        <f t="shared" si="33"/>
        <v>0</v>
      </c>
      <c r="H89" s="58">
        <f t="shared" si="34"/>
        <v>0</v>
      </c>
      <c r="I89" s="58">
        <f t="shared" si="35"/>
        <v>0</v>
      </c>
      <c r="J89" s="57">
        <f t="shared" si="36"/>
        <v>0</v>
      </c>
      <c r="K89" s="10"/>
    </row>
    <row r="90" spans="1:11" ht="12.75">
      <c r="A90" s="7" t="s">
        <v>149</v>
      </c>
      <c r="B90" s="57">
        <f>'5.1'!D19+'5.1'!D29</f>
        <v>0</v>
      </c>
      <c r="C90" s="57">
        <f>'5.1'!E19+'5.1'!E29</f>
        <v>0</v>
      </c>
      <c r="D90" s="57">
        <f t="shared" si="32"/>
        <v>0</v>
      </c>
      <c r="E90" s="57">
        <f>'5.1'!D46+'5.1'!D56</f>
        <v>0</v>
      </c>
      <c r="F90" s="57">
        <f>'5.1'!E46+'5.1'!E56</f>
        <v>0</v>
      </c>
      <c r="G90" s="57">
        <f t="shared" si="33"/>
        <v>0</v>
      </c>
      <c r="H90" s="58">
        <f t="shared" si="34"/>
        <v>0</v>
      </c>
      <c r="I90" s="58">
        <f t="shared" si="35"/>
        <v>0</v>
      </c>
      <c r="J90" s="57">
        <f t="shared" si="36"/>
        <v>0</v>
      </c>
      <c r="K90" s="10"/>
    </row>
    <row r="91" spans="1:11" ht="12.75">
      <c r="A91" s="19" t="s">
        <v>171</v>
      </c>
      <c r="B91" s="59">
        <f aca="true" t="shared" si="37" ref="B91:J91">SUM(B82:B90)</f>
        <v>0</v>
      </c>
      <c r="C91" s="59">
        <f t="shared" si="37"/>
        <v>0</v>
      </c>
      <c r="D91" s="59">
        <f t="shared" si="37"/>
        <v>0</v>
      </c>
      <c r="E91" s="59">
        <f t="shared" si="37"/>
        <v>0</v>
      </c>
      <c r="F91" s="59">
        <f t="shared" si="37"/>
        <v>12500</v>
      </c>
      <c r="G91" s="59">
        <f t="shared" si="37"/>
        <v>12500</v>
      </c>
      <c r="H91" s="59">
        <f t="shared" si="37"/>
        <v>0</v>
      </c>
      <c r="I91" s="59">
        <f t="shared" si="37"/>
        <v>12500</v>
      </c>
      <c r="J91" s="59">
        <f t="shared" si="37"/>
        <v>12500</v>
      </c>
      <c r="K91" s="10"/>
    </row>
    <row r="92" spans="1:11" ht="12.75">
      <c r="A92" s="13" t="s">
        <v>170</v>
      </c>
      <c r="B92" s="60">
        <f aca="true" t="shared" si="38" ref="B92:J92">B91*0.05</f>
        <v>0</v>
      </c>
      <c r="C92" s="60">
        <f t="shared" si="38"/>
        <v>0</v>
      </c>
      <c r="D92" s="60">
        <f t="shared" si="38"/>
        <v>0</v>
      </c>
      <c r="E92" s="60">
        <f t="shared" si="38"/>
        <v>0</v>
      </c>
      <c r="F92" s="60">
        <f t="shared" si="38"/>
        <v>625</v>
      </c>
      <c r="G92" s="60">
        <f t="shared" si="38"/>
        <v>625</v>
      </c>
      <c r="H92" s="60">
        <f t="shared" si="38"/>
        <v>0</v>
      </c>
      <c r="I92" s="60">
        <f t="shared" si="38"/>
        <v>625</v>
      </c>
      <c r="J92" s="60">
        <f t="shared" si="38"/>
        <v>625</v>
      </c>
      <c r="K92" s="10"/>
    </row>
    <row r="93" spans="1:11" s="15" customFormat="1" ht="12.75">
      <c r="A93" s="19" t="s">
        <v>181</v>
      </c>
      <c r="B93" s="61">
        <f aca="true" t="shared" si="39" ref="B93:J93">B92+B91</f>
        <v>0</v>
      </c>
      <c r="C93" s="61">
        <f t="shared" si="39"/>
        <v>0</v>
      </c>
      <c r="D93" s="61">
        <f t="shared" si="39"/>
        <v>0</v>
      </c>
      <c r="E93" s="61">
        <f t="shared" si="39"/>
        <v>0</v>
      </c>
      <c r="F93" s="61">
        <f t="shared" si="39"/>
        <v>13125</v>
      </c>
      <c r="G93" s="61">
        <f t="shared" si="39"/>
        <v>13125</v>
      </c>
      <c r="H93" s="61">
        <f t="shared" si="39"/>
        <v>0</v>
      </c>
      <c r="I93" s="61">
        <f t="shared" si="39"/>
        <v>13125</v>
      </c>
      <c r="J93" s="61">
        <f t="shared" si="39"/>
        <v>13125</v>
      </c>
      <c r="K93" s="14"/>
    </row>
    <row r="96" spans="1:11" ht="15.75">
      <c r="A96" s="136" t="s">
        <v>181</v>
      </c>
      <c r="B96" s="137"/>
      <c r="C96" s="137"/>
      <c r="D96" s="137"/>
      <c r="E96" s="137"/>
      <c r="F96" s="137"/>
      <c r="G96" s="137"/>
      <c r="H96" s="137"/>
      <c r="I96" s="137"/>
      <c r="J96" s="138"/>
      <c r="K96" s="10"/>
    </row>
    <row r="97" spans="1:11" ht="12.75" customHeight="1">
      <c r="A97" s="139" t="s">
        <v>175</v>
      </c>
      <c r="B97" s="141">
        <v>2006</v>
      </c>
      <c r="C97" s="142"/>
      <c r="D97" s="143"/>
      <c r="E97" s="141">
        <v>2007</v>
      </c>
      <c r="F97" s="142"/>
      <c r="G97" s="143"/>
      <c r="H97" s="141" t="s">
        <v>174</v>
      </c>
      <c r="I97" s="142"/>
      <c r="J97" s="143"/>
      <c r="K97" s="10"/>
    </row>
    <row r="98" spans="1:11" ht="12.75">
      <c r="A98" s="140"/>
      <c r="B98" s="18" t="s">
        <v>172</v>
      </c>
      <c r="C98" s="18" t="s">
        <v>173</v>
      </c>
      <c r="D98" s="19" t="s">
        <v>144</v>
      </c>
      <c r="E98" s="18" t="s">
        <v>172</v>
      </c>
      <c r="F98" s="18" t="s">
        <v>173</v>
      </c>
      <c r="G98" s="19" t="s">
        <v>144</v>
      </c>
      <c r="H98" s="18" t="s">
        <v>172</v>
      </c>
      <c r="I98" s="18" t="s">
        <v>173</v>
      </c>
      <c r="J98" s="19" t="s">
        <v>144</v>
      </c>
      <c r="K98" s="10"/>
    </row>
    <row r="99" spans="1:11" ht="12.75">
      <c r="A99" s="7" t="s">
        <v>106</v>
      </c>
      <c r="B99" s="57">
        <f aca="true" t="shared" si="40" ref="B99:C107">B10+B28+B46+B64+B82</f>
        <v>0</v>
      </c>
      <c r="C99" s="57">
        <f t="shared" si="40"/>
        <v>0</v>
      </c>
      <c r="D99" s="57">
        <f aca="true" t="shared" si="41" ref="D99:D107">B99+C99</f>
        <v>0</v>
      </c>
      <c r="E99" s="57">
        <f aca="true" t="shared" si="42" ref="E99:F107">E10+E28+E46+E64+E82</f>
        <v>0</v>
      </c>
      <c r="F99" s="57">
        <f t="shared" si="42"/>
        <v>144000</v>
      </c>
      <c r="G99" s="57">
        <f aca="true" t="shared" si="43" ref="G99:G107">E99+F99</f>
        <v>144000</v>
      </c>
      <c r="H99" s="58">
        <f>B99+E99</f>
        <v>0</v>
      </c>
      <c r="I99" s="58">
        <f>C99+F99</f>
        <v>144000</v>
      </c>
      <c r="J99" s="57">
        <f>H99+I99</f>
        <v>144000</v>
      </c>
      <c r="K99" s="62">
        <f>J99/$J$108</f>
        <v>0.01893154936786045</v>
      </c>
    </row>
    <row r="100" spans="1:11" ht="12.75">
      <c r="A100" s="7" t="s">
        <v>145</v>
      </c>
      <c r="B100" s="57">
        <f t="shared" si="40"/>
        <v>0</v>
      </c>
      <c r="C100" s="57">
        <f t="shared" si="40"/>
        <v>158400</v>
      </c>
      <c r="D100" s="57">
        <f t="shared" si="41"/>
        <v>158400</v>
      </c>
      <c r="E100" s="57">
        <f t="shared" si="42"/>
        <v>0</v>
      </c>
      <c r="F100" s="57">
        <f t="shared" si="42"/>
        <v>328800</v>
      </c>
      <c r="G100" s="57">
        <f t="shared" si="43"/>
        <v>328800</v>
      </c>
      <c r="H100" s="58">
        <f aca="true" t="shared" si="44" ref="H100:H107">B100+E100</f>
        <v>0</v>
      </c>
      <c r="I100" s="58">
        <f aca="true" t="shared" si="45" ref="I100:I107">C100+F100</f>
        <v>487200</v>
      </c>
      <c r="J100" s="57">
        <f aca="true" t="shared" si="46" ref="J100:J107">H100+I100</f>
        <v>487200</v>
      </c>
      <c r="K100" s="62">
        <f aca="true" t="shared" si="47" ref="K100:K108">J100/$J$108</f>
        <v>0.06405174202792785</v>
      </c>
    </row>
    <row r="101" spans="1:11" ht="12.75">
      <c r="A101" s="7" t="s">
        <v>146</v>
      </c>
      <c r="B101" s="57">
        <f t="shared" si="40"/>
        <v>0</v>
      </c>
      <c r="C101" s="57">
        <f t="shared" si="40"/>
        <v>695000</v>
      </c>
      <c r="D101" s="57">
        <f t="shared" si="41"/>
        <v>695000</v>
      </c>
      <c r="E101" s="57">
        <f t="shared" si="42"/>
        <v>0</v>
      </c>
      <c r="F101" s="57">
        <f t="shared" si="42"/>
        <v>959500</v>
      </c>
      <c r="G101" s="57">
        <f t="shared" si="43"/>
        <v>959500</v>
      </c>
      <c r="H101" s="58">
        <f t="shared" si="44"/>
        <v>0</v>
      </c>
      <c r="I101" s="58">
        <f t="shared" si="45"/>
        <v>1654500</v>
      </c>
      <c r="J101" s="57">
        <f t="shared" si="46"/>
        <v>1654500</v>
      </c>
      <c r="K101" s="62">
        <f t="shared" si="47"/>
        <v>0.21751561409114661</v>
      </c>
    </row>
    <row r="102" spans="1:11" ht="12.75">
      <c r="A102" s="7" t="s">
        <v>147</v>
      </c>
      <c r="B102" s="57">
        <f t="shared" si="40"/>
        <v>0</v>
      </c>
      <c r="C102" s="57">
        <f t="shared" si="40"/>
        <v>240000</v>
      </c>
      <c r="D102" s="57">
        <f t="shared" si="41"/>
        <v>240000</v>
      </c>
      <c r="E102" s="57">
        <f t="shared" si="42"/>
        <v>0</v>
      </c>
      <c r="F102" s="57">
        <f t="shared" si="42"/>
        <v>4396000</v>
      </c>
      <c r="G102" s="57">
        <f t="shared" si="43"/>
        <v>4396000</v>
      </c>
      <c r="H102" s="58">
        <f t="shared" si="44"/>
        <v>0</v>
      </c>
      <c r="I102" s="58">
        <f t="shared" si="45"/>
        <v>4636000</v>
      </c>
      <c r="J102" s="57">
        <f t="shared" si="46"/>
        <v>4636000</v>
      </c>
      <c r="K102" s="62">
        <f t="shared" si="47"/>
        <v>0.6094907143708406</v>
      </c>
    </row>
    <row r="103" spans="1:11" ht="12.75">
      <c r="A103" s="7" t="s">
        <v>105</v>
      </c>
      <c r="B103" s="57">
        <f t="shared" si="40"/>
        <v>0</v>
      </c>
      <c r="C103" s="57">
        <f t="shared" si="40"/>
        <v>40000</v>
      </c>
      <c r="D103" s="57">
        <f t="shared" si="41"/>
        <v>40000</v>
      </c>
      <c r="E103" s="57">
        <f t="shared" si="42"/>
        <v>0</v>
      </c>
      <c r="F103" s="57">
        <f t="shared" si="42"/>
        <v>240000</v>
      </c>
      <c r="G103" s="57">
        <f t="shared" si="43"/>
        <v>240000</v>
      </c>
      <c r="H103" s="58">
        <f t="shared" si="44"/>
        <v>0</v>
      </c>
      <c r="I103" s="58">
        <f t="shared" si="45"/>
        <v>280000</v>
      </c>
      <c r="J103" s="57">
        <f t="shared" si="46"/>
        <v>280000</v>
      </c>
      <c r="K103" s="62">
        <f t="shared" si="47"/>
        <v>0.03681134599306198</v>
      </c>
    </row>
    <row r="104" spans="1:11" ht="12.75">
      <c r="A104" s="7" t="s">
        <v>104</v>
      </c>
      <c r="B104" s="57">
        <f t="shared" si="40"/>
        <v>0</v>
      </c>
      <c r="C104" s="57">
        <f t="shared" si="40"/>
        <v>20000</v>
      </c>
      <c r="D104" s="57">
        <f t="shared" si="41"/>
        <v>20000</v>
      </c>
      <c r="E104" s="57">
        <f t="shared" si="42"/>
        <v>0</v>
      </c>
      <c r="F104" s="57">
        <f t="shared" si="42"/>
        <v>40000</v>
      </c>
      <c r="G104" s="57">
        <f t="shared" si="43"/>
        <v>40000</v>
      </c>
      <c r="H104" s="58">
        <f t="shared" si="44"/>
        <v>0</v>
      </c>
      <c r="I104" s="58">
        <f t="shared" si="45"/>
        <v>60000</v>
      </c>
      <c r="J104" s="57">
        <f t="shared" si="46"/>
        <v>60000</v>
      </c>
      <c r="K104" s="62">
        <f t="shared" si="47"/>
        <v>0.007888145569941853</v>
      </c>
    </row>
    <row r="105" spans="1:11" ht="12.75">
      <c r="A105" s="7" t="s">
        <v>148</v>
      </c>
      <c r="B105" s="57">
        <f t="shared" si="40"/>
        <v>0</v>
      </c>
      <c r="C105" s="57">
        <f t="shared" si="40"/>
        <v>157534</v>
      </c>
      <c r="D105" s="57">
        <f t="shared" si="41"/>
        <v>157534</v>
      </c>
      <c r="E105" s="57">
        <f t="shared" si="42"/>
        <v>0</v>
      </c>
      <c r="F105" s="57">
        <f t="shared" si="42"/>
        <v>0</v>
      </c>
      <c r="G105" s="57">
        <f t="shared" si="43"/>
        <v>0</v>
      </c>
      <c r="H105" s="58">
        <f t="shared" si="44"/>
        <v>0</v>
      </c>
      <c r="I105" s="58">
        <f t="shared" si="45"/>
        <v>157534</v>
      </c>
      <c r="J105" s="57">
        <f t="shared" si="46"/>
        <v>157534</v>
      </c>
      <c r="K105" s="62">
        <f t="shared" si="47"/>
        <v>0.020710852070253666</v>
      </c>
    </row>
    <row r="106" spans="1:11" ht="12.75">
      <c r="A106" s="7" t="s">
        <v>103</v>
      </c>
      <c r="B106" s="57">
        <f t="shared" si="40"/>
        <v>0</v>
      </c>
      <c r="C106" s="57">
        <f t="shared" si="40"/>
        <v>24000</v>
      </c>
      <c r="D106" s="57">
        <f t="shared" si="41"/>
        <v>24000</v>
      </c>
      <c r="E106" s="57">
        <f t="shared" si="42"/>
        <v>0</v>
      </c>
      <c r="F106" s="57">
        <f t="shared" si="42"/>
        <v>32000</v>
      </c>
      <c r="G106" s="57">
        <f t="shared" si="43"/>
        <v>32000</v>
      </c>
      <c r="H106" s="58">
        <f t="shared" si="44"/>
        <v>0</v>
      </c>
      <c r="I106" s="58">
        <f t="shared" si="45"/>
        <v>56000</v>
      </c>
      <c r="J106" s="57">
        <f t="shared" si="46"/>
        <v>56000</v>
      </c>
      <c r="K106" s="62">
        <f t="shared" si="47"/>
        <v>0.007362269198612396</v>
      </c>
    </row>
    <row r="107" spans="1:11" ht="12.75">
      <c r="A107" s="7" t="s">
        <v>149</v>
      </c>
      <c r="B107" s="57">
        <f t="shared" si="40"/>
        <v>0</v>
      </c>
      <c r="C107" s="57">
        <f t="shared" si="40"/>
        <v>50000</v>
      </c>
      <c r="D107" s="57">
        <f t="shared" si="41"/>
        <v>50000</v>
      </c>
      <c r="E107" s="57">
        <f t="shared" si="42"/>
        <v>0</v>
      </c>
      <c r="F107" s="57">
        <f t="shared" si="42"/>
        <v>81116.5</v>
      </c>
      <c r="G107" s="57">
        <f t="shared" si="43"/>
        <v>81116.5</v>
      </c>
      <c r="H107" s="58">
        <f t="shared" si="44"/>
        <v>0</v>
      </c>
      <c r="I107" s="58">
        <f t="shared" si="45"/>
        <v>131116.5</v>
      </c>
      <c r="J107" s="57">
        <f t="shared" si="46"/>
        <v>131116.5</v>
      </c>
      <c r="K107" s="62">
        <f t="shared" si="47"/>
        <v>0.017237767310354684</v>
      </c>
    </row>
    <row r="108" spans="1:11" ht="12.75">
      <c r="A108" s="19" t="s">
        <v>171</v>
      </c>
      <c r="B108" s="59">
        <f aca="true" t="shared" si="48" ref="B108:J108">SUM(B99:B107)</f>
        <v>0</v>
      </c>
      <c r="C108" s="59">
        <f t="shared" si="48"/>
        <v>1384934</v>
      </c>
      <c r="D108" s="59">
        <f t="shared" si="48"/>
        <v>1384934</v>
      </c>
      <c r="E108" s="59">
        <f t="shared" si="48"/>
        <v>0</v>
      </c>
      <c r="F108" s="59">
        <f t="shared" si="48"/>
        <v>6221416.5</v>
      </c>
      <c r="G108" s="59">
        <f t="shared" si="48"/>
        <v>6221416.5</v>
      </c>
      <c r="H108" s="59">
        <f t="shared" si="48"/>
        <v>0</v>
      </c>
      <c r="I108" s="59">
        <f t="shared" si="48"/>
        <v>7606350.5</v>
      </c>
      <c r="J108" s="59">
        <f t="shared" si="48"/>
        <v>7606350.5</v>
      </c>
      <c r="K108" s="62">
        <f t="shared" si="47"/>
        <v>1</v>
      </c>
    </row>
    <row r="109" spans="1:11" ht="12.75">
      <c r="A109" s="13" t="s">
        <v>170</v>
      </c>
      <c r="B109" s="60">
        <f aca="true" t="shared" si="49" ref="B109:J109">B108*0.05</f>
        <v>0</v>
      </c>
      <c r="C109" s="60">
        <f t="shared" si="49"/>
        <v>69246.7</v>
      </c>
      <c r="D109" s="60">
        <f t="shared" si="49"/>
        <v>69246.7</v>
      </c>
      <c r="E109" s="60">
        <f t="shared" si="49"/>
        <v>0</v>
      </c>
      <c r="F109" s="60">
        <f t="shared" si="49"/>
        <v>311070.825</v>
      </c>
      <c r="G109" s="60">
        <f t="shared" si="49"/>
        <v>311070.825</v>
      </c>
      <c r="H109" s="60">
        <f t="shared" si="49"/>
        <v>0</v>
      </c>
      <c r="I109" s="60">
        <f t="shared" si="49"/>
        <v>380317.525</v>
      </c>
      <c r="J109" s="60">
        <f t="shared" si="49"/>
        <v>380317.525</v>
      </c>
      <c r="K109" s="62"/>
    </row>
    <row r="110" spans="1:11" s="15" customFormat="1" ht="12.75">
      <c r="A110" s="19" t="s">
        <v>181</v>
      </c>
      <c r="B110" s="61">
        <f aca="true" t="shared" si="50" ref="B110:J110">B109+B108</f>
        <v>0</v>
      </c>
      <c r="C110" s="61">
        <f t="shared" si="50"/>
        <v>1454180.7</v>
      </c>
      <c r="D110" s="61">
        <f t="shared" si="50"/>
        <v>1454180.7</v>
      </c>
      <c r="E110" s="61">
        <f t="shared" si="50"/>
        <v>0</v>
      </c>
      <c r="F110" s="61">
        <f t="shared" si="50"/>
        <v>6532487.325</v>
      </c>
      <c r="G110" s="61">
        <f t="shared" si="50"/>
        <v>6532487.325</v>
      </c>
      <c r="H110" s="61">
        <f t="shared" si="50"/>
        <v>0</v>
      </c>
      <c r="I110" s="61">
        <f t="shared" si="50"/>
        <v>7986668.025</v>
      </c>
      <c r="J110" s="61">
        <f t="shared" si="50"/>
        <v>7986668.025</v>
      </c>
      <c r="K110" s="62"/>
    </row>
    <row r="113" ht="12.75">
      <c r="G113" s="56"/>
    </row>
  </sheetData>
  <mergeCells count="33">
    <mergeCell ref="A42:J42"/>
    <mergeCell ref="A44:A45"/>
    <mergeCell ref="B44:D44"/>
    <mergeCell ref="E44:G44"/>
    <mergeCell ref="H44:J44"/>
    <mergeCell ref="E62:G62"/>
    <mergeCell ref="A60:J60"/>
    <mergeCell ref="A62:A63"/>
    <mergeCell ref="B62:D62"/>
    <mergeCell ref="H62:J62"/>
    <mergeCell ref="E8:G8"/>
    <mergeCell ref="H8:J8"/>
    <mergeCell ref="B8:D8"/>
    <mergeCell ref="A1:J1"/>
    <mergeCell ref="A4:J4"/>
    <mergeCell ref="A8:A9"/>
    <mergeCell ref="A6:J6"/>
    <mergeCell ref="A3:J3"/>
    <mergeCell ref="A78:J78"/>
    <mergeCell ref="A80:A81"/>
    <mergeCell ref="B80:D80"/>
    <mergeCell ref="E80:G80"/>
    <mergeCell ref="H80:J80"/>
    <mergeCell ref="A96:J96"/>
    <mergeCell ref="A97:A98"/>
    <mergeCell ref="B97:D97"/>
    <mergeCell ref="E97:G97"/>
    <mergeCell ref="H97:J97"/>
    <mergeCell ref="A24:J24"/>
    <mergeCell ref="A26:A27"/>
    <mergeCell ref="B26:D26"/>
    <mergeCell ref="E26:G26"/>
    <mergeCell ref="H26:J26"/>
  </mergeCells>
  <printOptions horizontalCentered="1"/>
  <pageMargins left="0.3937007874015748" right="0.1968503937007874" top="0.5905511811023623" bottom="0.3937007874015748" header="0.5118110236220472" footer="0.5118110236220472"/>
  <pageSetup firstPageNumber="48" useFirstPageNumber="1" horizontalDpi="300" verticalDpi="300" orientation="landscape" scale="65" r:id="rId1"/>
  <headerFooter alignWithMargins="0">
    <oddFooter>&amp;C&amp;P</oddFooter>
  </headerFooter>
  <rowBreaks count="1" manualBreakCount="1">
    <brk id="7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A2" sqref="A2"/>
    </sheetView>
  </sheetViews>
  <sheetFormatPr defaultColWidth="9.140625" defaultRowHeight="12.75" customHeight="1"/>
  <cols>
    <col min="1" max="1" width="12.8515625" style="2" customWidth="1"/>
    <col min="2" max="2" width="12.8515625" style="3" customWidth="1"/>
    <col min="3" max="16" width="9.140625" style="3" customWidth="1"/>
    <col min="17" max="17" width="6.00390625" style="3" customWidth="1"/>
    <col min="18" max="16384" width="9.140625" style="3" customWidth="1"/>
  </cols>
  <sheetData>
    <row r="1" spans="1:17" ht="38.25" customHeight="1">
      <c r="A1" s="110" t="s">
        <v>326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3" spans="1:17" ht="12.75" customHeight="1">
      <c r="A3" s="111" t="s">
        <v>96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5" spans="1:17" s="5" customFormat="1" ht="38.25" customHeight="1">
      <c r="A5" s="4" t="s">
        <v>191</v>
      </c>
      <c r="B5" s="150" t="s">
        <v>190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2"/>
    </row>
    <row r="6" spans="1:17" s="6" customFormat="1" ht="38.25" customHeight="1">
      <c r="A6" s="153" t="s">
        <v>101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1:17" s="8" customFormat="1" ht="34.5" customHeight="1">
      <c r="A7" s="7" t="s">
        <v>188</v>
      </c>
      <c r="B7" s="144" t="s">
        <v>199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</row>
    <row r="8" spans="1:17" s="8" customFormat="1" ht="34.5" customHeight="1">
      <c r="A8" s="7" t="s">
        <v>130</v>
      </c>
      <c r="B8" s="144" t="s">
        <v>200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6"/>
    </row>
    <row r="9" spans="1:17" s="8" customFormat="1" ht="34.5" customHeight="1">
      <c r="A9" s="7" t="s">
        <v>131</v>
      </c>
      <c r="B9" s="144" t="s">
        <v>201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6"/>
    </row>
    <row r="10" spans="1:17" s="8" customFormat="1" ht="34.5" customHeight="1">
      <c r="A10" s="7" t="s">
        <v>123</v>
      </c>
      <c r="B10" s="147" t="s">
        <v>202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9"/>
    </row>
    <row r="11" spans="1:17" s="8" customFormat="1" ht="34.5" customHeight="1">
      <c r="A11" s="7" t="s">
        <v>127</v>
      </c>
      <c r="B11" s="144" t="s">
        <v>203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6"/>
    </row>
    <row r="12" spans="1:17" s="8" customFormat="1" ht="34.5" customHeight="1">
      <c r="A12" s="7" t="s">
        <v>97</v>
      </c>
      <c r="B12" s="144" t="s">
        <v>204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6"/>
    </row>
    <row r="13" spans="1:17" s="8" customFormat="1" ht="34.5" customHeight="1">
      <c r="A13" s="7" t="s">
        <v>98</v>
      </c>
      <c r="B13" s="144" t="s">
        <v>205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6"/>
    </row>
    <row r="14" spans="1:17" s="8" customFormat="1" ht="34.5" customHeight="1">
      <c r="A14" s="7" t="s">
        <v>286</v>
      </c>
      <c r="B14" s="156" t="s">
        <v>319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8"/>
    </row>
    <row r="15" spans="1:17" s="8" customFormat="1" ht="34.5" customHeight="1">
      <c r="A15" s="7" t="s">
        <v>287</v>
      </c>
      <c r="B15" s="156" t="s">
        <v>242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8"/>
    </row>
    <row r="16" spans="1:17" s="6" customFormat="1" ht="38.25" customHeight="1">
      <c r="A16" s="153" t="s">
        <v>206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5"/>
    </row>
    <row r="17" spans="1:17" s="8" customFormat="1" ht="34.5" customHeight="1">
      <c r="A17" s="7" t="s">
        <v>128</v>
      </c>
      <c r="B17" s="156" t="s">
        <v>317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8"/>
    </row>
    <row r="18" spans="1:17" s="8" customFormat="1" ht="34.5" customHeight="1">
      <c r="A18" s="7" t="s">
        <v>129</v>
      </c>
      <c r="B18" s="156" t="s">
        <v>318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8"/>
    </row>
    <row r="19" spans="1:17" s="6" customFormat="1" ht="38.25" customHeight="1">
      <c r="A19" s="153" t="s">
        <v>243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5"/>
    </row>
    <row r="20" spans="1:17" s="8" customFormat="1" ht="34.5" customHeight="1">
      <c r="A20" s="7" t="s">
        <v>132</v>
      </c>
      <c r="B20" s="156" t="s">
        <v>320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8"/>
    </row>
    <row r="21" spans="1:17" s="6" customFormat="1" ht="38.25" customHeight="1">
      <c r="A21" s="153" t="s">
        <v>244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5"/>
    </row>
    <row r="22" spans="1:17" s="8" customFormat="1" ht="34.5" customHeight="1">
      <c r="A22" s="7" t="s">
        <v>207</v>
      </c>
      <c r="B22" s="156" t="s">
        <v>99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8"/>
    </row>
    <row r="23" spans="1:17" s="8" customFormat="1" ht="34.5" customHeight="1">
      <c r="A23" s="7" t="s">
        <v>245</v>
      </c>
      <c r="B23" s="156" t="s">
        <v>323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8"/>
    </row>
    <row r="24" spans="1:17" s="6" customFormat="1" ht="38.25" customHeight="1">
      <c r="A24" s="153" t="s">
        <v>246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5"/>
    </row>
    <row r="25" spans="1:17" s="8" customFormat="1" ht="34.5" customHeight="1">
      <c r="A25" s="7" t="s">
        <v>247</v>
      </c>
      <c r="B25" s="147" t="s">
        <v>100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9"/>
    </row>
  </sheetData>
  <mergeCells count="23">
    <mergeCell ref="A19:Q19"/>
    <mergeCell ref="B9:Q9"/>
    <mergeCell ref="B17:Q17"/>
    <mergeCell ref="B15:Q15"/>
    <mergeCell ref="B25:Q25"/>
    <mergeCell ref="B13:Q13"/>
    <mergeCell ref="B22:Q22"/>
    <mergeCell ref="B23:Q23"/>
    <mergeCell ref="A21:Q21"/>
    <mergeCell ref="A24:Q24"/>
    <mergeCell ref="A16:Q16"/>
    <mergeCell ref="B20:Q20"/>
    <mergeCell ref="B14:Q14"/>
    <mergeCell ref="B18:Q18"/>
    <mergeCell ref="A1:Q1"/>
    <mergeCell ref="A3:Q3"/>
    <mergeCell ref="B12:Q12"/>
    <mergeCell ref="B7:Q7"/>
    <mergeCell ref="B8:Q8"/>
    <mergeCell ref="B10:Q10"/>
    <mergeCell ref="B11:Q11"/>
    <mergeCell ref="B5:Q5"/>
    <mergeCell ref="A6:Q6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="85" zoomScaleNormal="85" workbookViewId="0" topLeftCell="B19">
      <selection activeCell="E27" sqref="E27"/>
    </sheetView>
  </sheetViews>
  <sheetFormatPr defaultColWidth="9.140625" defaultRowHeight="12.75"/>
  <cols>
    <col min="1" max="1" width="25.00390625" style="3" customWidth="1"/>
    <col min="2" max="2" width="19.00390625" style="3" customWidth="1"/>
    <col min="3" max="3" width="15.7109375" style="3" customWidth="1"/>
    <col min="4" max="6" width="11.7109375" style="3" customWidth="1"/>
    <col min="7" max="17" width="6.421875" style="21" customWidth="1"/>
    <col min="18" max="18" width="6.8515625" style="21" customWidth="1"/>
    <col min="19" max="16384" width="9.140625" style="3" customWidth="1"/>
  </cols>
  <sheetData>
    <row r="1" spans="1:18" ht="38.25" customHeight="1">
      <c r="A1" s="110" t="s">
        <v>326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</row>
    <row r="2" spans="1:18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2" t="s">
        <v>179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25.5" customHeight="1">
      <c r="A5" s="128" t="s">
        <v>192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3:6" ht="12.75">
      <c r="C6" s="20"/>
      <c r="D6" s="20"/>
      <c r="E6" s="20"/>
      <c r="F6" s="20"/>
    </row>
    <row r="7" spans="1:18" ht="12.75">
      <c r="A7" s="129" t="s">
        <v>182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3:6" ht="12.75">
      <c r="C8" s="22"/>
      <c r="D8" s="20"/>
      <c r="E8" s="20"/>
      <c r="F8" s="20"/>
    </row>
    <row r="9" spans="1:18" ht="12.75">
      <c r="A9" s="89" t="s">
        <v>153</v>
      </c>
      <c r="B9" s="89" t="s">
        <v>154</v>
      </c>
      <c r="C9" s="89" t="s">
        <v>155</v>
      </c>
      <c r="D9" s="130" t="s">
        <v>156</v>
      </c>
      <c r="E9" s="131"/>
      <c r="F9" s="132"/>
      <c r="G9" s="133" t="s">
        <v>157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6.25" thickBot="1">
      <c r="A10" s="125"/>
      <c r="B10" s="125"/>
      <c r="C10" s="125"/>
      <c r="D10" s="23" t="s">
        <v>121</v>
      </c>
      <c r="E10" s="23" t="s">
        <v>138</v>
      </c>
      <c r="F10" s="23" t="s">
        <v>137</v>
      </c>
      <c r="G10" s="24" t="s">
        <v>158</v>
      </c>
      <c r="H10" s="24" t="s">
        <v>159</v>
      </c>
      <c r="I10" s="24" t="s">
        <v>160</v>
      </c>
      <c r="J10" s="25" t="s">
        <v>161</v>
      </c>
      <c r="K10" s="25" t="s">
        <v>162</v>
      </c>
      <c r="L10" s="25" t="s">
        <v>163</v>
      </c>
      <c r="M10" s="25" t="s">
        <v>164</v>
      </c>
      <c r="N10" s="25" t="s">
        <v>165</v>
      </c>
      <c r="O10" s="25" t="s">
        <v>166</v>
      </c>
      <c r="P10" s="25" t="s">
        <v>167</v>
      </c>
      <c r="Q10" s="25" t="s">
        <v>168</v>
      </c>
      <c r="R10" s="25" t="s">
        <v>169</v>
      </c>
    </row>
    <row r="11" spans="1:18" ht="12.75" customHeight="1" thickTop="1">
      <c r="A11" s="124" t="s">
        <v>111</v>
      </c>
      <c r="B11" s="126" t="s">
        <v>120</v>
      </c>
      <c r="C11" s="26" t="s">
        <v>106</v>
      </c>
      <c r="D11" s="27">
        <v>0</v>
      </c>
      <c r="E11" s="27">
        <v>0</v>
      </c>
      <c r="F11" s="28">
        <f aca="true" t="shared" si="0" ref="F11:F19">D11+E11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72"/>
      <c r="B12" s="91"/>
      <c r="C12" s="30" t="s">
        <v>145</v>
      </c>
      <c r="D12" s="27">
        <v>0</v>
      </c>
      <c r="E12" s="31">
        <v>0</v>
      </c>
      <c r="F12" s="28">
        <f t="shared" si="0"/>
        <v>0</v>
      </c>
      <c r="G12" s="32"/>
      <c r="H12" s="33"/>
      <c r="I12" s="33"/>
      <c r="J12" s="33"/>
      <c r="K12" s="33"/>
      <c r="L12" s="33"/>
      <c r="M12" s="33"/>
      <c r="N12" s="32"/>
      <c r="O12" s="55"/>
      <c r="P12" s="55"/>
      <c r="Q12" s="55"/>
      <c r="R12" s="55"/>
    </row>
    <row r="13" spans="1:18" ht="12.75">
      <c r="A13" s="72"/>
      <c r="B13" s="91"/>
      <c r="C13" s="30" t="s">
        <v>146</v>
      </c>
      <c r="D13" s="27">
        <v>0</v>
      </c>
      <c r="E13" s="31">
        <v>0</v>
      </c>
      <c r="F13" s="28">
        <f t="shared" si="0"/>
        <v>0</v>
      </c>
      <c r="G13" s="32"/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</row>
    <row r="14" spans="1:18" ht="12.75">
      <c r="A14" s="72"/>
      <c r="B14" s="91"/>
      <c r="C14" s="30" t="s">
        <v>147</v>
      </c>
      <c r="D14" s="27">
        <v>0</v>
      </c>
      <c r="E14" s="31">
        <v>5000</v>
      </c>
      <c r="F14" s="28">
        <f t="shared" si="0"/>
        <v>5000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>
      <c r="A15" s="72"/>
      <c r="B15" s="91"/>
      <c r="C15" s="30" t="s">
        <v>105</v>
      </c>
      <c r="D15" s="27">
        <v>0</v>
      </c>
      <c r="E15" s="31">
        <v>0</v>
      </c>
      <c r="F15" s="28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2.75">
      <c r="A16" s="72"/>
      <c r="B16" s="91"/>
      <c r="C16" s="30" t="s">
        <v>104</v>
      </c>
      <c r="D16" s="27">
        <v>0</v>
      </c>
      <c r="E16" s="31">
        <v>0</v>
      </c>
      <c r="F16" s="2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72"/>
      <c r="B17" s="91"/>
      <c r="C17" s="30" t="s">
        <v>148</v>
      </c>
      <c r="D17" s="27">
        <v>0</v>
      </c>
      <c r="E17" s="31">
        <v>0</v>
      </c>
      <c r="F17" s="28">
        <f>D17+E17</f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2.75">
      <c r="A18" s="72"/>
      <c r="B18" s="91"/>
      <c r="C18" s="30" t="s">
        <v>103</v>
      </c>
      <c r="D18" s="27">
        <v>0</v>
      </c>
      <c r="E18" s="31">
        <v>0</v>
      </c>
      <c r="F18" s="28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72"/>
      <c r="B19" s="91"/>
      <c r="C19" s="30" t="s">
        <v>149</v>
      </c>
      <c r="D19" s="27">
        <v>0</v>
      </c>
      <c r="E19" s="31">
        <v>0</v>
      </c>
      <c r="F19" s="28">
        <f t="shared" si="0"/>
        <v>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3.5" thickBot="1">
      <c r="A20" s="125"/>
      <c r="B20" s="127"/>
      <c r="C20" s="34" t="s">
        <v>107</v>
      </c>
      <c r="D20" s="35">
        <f>SUM(D11:D19)</f>
        <v>0</v>
      </c>
      <c r="E20" s="35">
        <f>SUM(E11:E19)</f>
        <v>5000</v>
      </c>
      <c r="F20" s="35">
        <f>SUM(F11:F19)</f>
        <v>5000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 thickTop="1">
      <c r="A21" s="124" t="s">
        <v>112</v>
      </c>
      <c r="B21" s="126" t="s">
        <v>140</v>
      </c>
      <c r="C21" s="26" t="s">
        <v>106</v>
      </c>
      <c r="D21" s="27">
        <v>0</v>
      </c>
      <c r="E21" s="27">
        <v>0</v>
      </c>
      <c r="F21" s="28">
        <f aca="true" t="shared" si="1" ref="F21:F29">D21+E21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72"/>
      <c r="B22" s="91"/>
      <c r="C22" s="30" t="s">
        <v>145</v>
      </c>
      <c r="D22" s="27">
        <v>0</v>
      </c>
      <c r="E22" s="31">
        <v>0</v>
      </c>
      <c r="F22" s="28">
        <f t="shared" si="1"/>
        <v>0</v>
      </c>
      <c r="G22" s="33"/>
      <c r="H22" s="33"/>
      <c r="I22" s="33"/>
      <c r="J22" s="33"/>
      <c r="K22" s="33"/>
      <c r="L22" s="33"/>
      <c r="M22" s="33"/>
      <c r="N22" s="33"/>
      <c r="O22" s="55"/>
      <c r="P22" s="55"/>
      <c r="Q22" s="55"/>
      <c r="R22" s="55"/>
    </row>
    <row r="23" spans="1:18" ht="12.75">
      <c r="A23" s="72"/>
      <c r="B23" s="91"/>
      <c r="C23" s="30" t="s">
        <v>146</v>
      </c>
      <c r="D23" s="27">
        <v>0</v>
      </c>
      <c r="E23" s="31">
        <v>82000</v>
      </c>
      <c r="F23" s="28">
        <f t="shared" si="1"/>
        <v>82000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>
      <c r="A24" s="72"/>
      <c r="B24" s="91"/>
      <c r="C24" s="30" t="s">
        <v>147</v>
      </c>
      <c r="D24" s="27">
        <v>0</v>
      </c>
      <c r="E24" s="31">
        <v>24000</v>
      </c>
      <c r="F24" s="28">
        <f t="shared" si="1"/>
        <v>24000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>
      <c r="A25" s="72"/>
      <c r="B25" s="91"/>
      <c r="C25" s="30" t="s">
        <v>105</v>
      </c>
      <c r="D25" s="27">
        <v>0</v>
      </c>
      <c r="E25" s="31">
        <v>0</v>
      </c>
      <c r="F25" s="28">
        <f t="shared" si="1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>
      <c r="A26" s="72"/>
      <c r="B26" s="91"/>
      <c r="C26" s="30" t="s">
        <v>104</v>
      </c>
      <c r="D26" s="27">
        <v>0</v>
      </c>
      <c r="E26" s="31">
        <v>0</v>
      </c>
      <c r="F26" s="28">
        <f t="shared" si="1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2.75">
      <c r="A27" s="72"/>
      <c r="B27" s="91"/>
      <c r="C27" s="30" t="s">
        <v>148</v>
      </c>
      <c r="D27" s="27">
        <v>0</v>
      </c>
      <c r="E27" s="31">
        <v>0</v>
      </c>
      <c r="F27" s="28">
        <f t="shared" si="1"/>
        <v>0</v>
      </c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</row>
    <row r="28" spans="1:18" ht="12.75">
      <c r="A28" s="72"/>
      <c r="B28" s="91"/>
      <c r="C28" s="30" t="s">
        <v>103</v>
      </c>
      <c r="D28" s="27">
        <v>0</v>
      </c>
      <c r="E28" s="31">
        <v>0</v>
      </c>
      <c r="F28" s="28">
        <f t="shared" si="1"/>
        <v>0</v>
      </c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3"/>
    </row>
    <row r="29" spans="1:18" ht="12.75">
      <c r="A29" s="72"/>
      <c r="B29" s="91"/>
      <c r="C29" s="30" t="s">
        <v>149</v>
      </c>
      <c r="D29" s="27">
        <v>0</v>
      </c>
      <c r="E29" s="31">
        <v>3000</v>
      </c>
      <c r="F29" s="28">
        <f t="shared" si="1"/>
        <v>3000</v>
      </c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3"/>
    </row>
    <row r="30" spans="1:18" ht="13.5" thickBot="1">
      <c r="A30" s="125"/>
      <c r="B30" s="127"/>
      <c r="C30" s="34" t="s">
        <v>108</v>
      </c>
      <c r="D30" s="35">
        <f>SUM(D21:D29)</f>
        <v>0</v>
      </c>
      <c r="E30" s="35">
        <f>SUM(E21:E29)</f>
        <v>109000</v>
      </c>
      <c r="F30" s="35">
        <f>SUM(F21:F29)</f>
        <v>109000</v>
      </c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3"/>
    </row>
    <row r="31" spans="1:18" ht="12.75" customHeight="1" thickTop="1">
      <c r="A31" s="124" t="s">
        <v>26</v>
      </c>
      <c r="B31" s="126" t="s">
        <v>110</v>
      </c>
      <c r="C31" s="26" t="s">
        <v>106</v>
      </c>
      <c r="D31" s="27">
        <v>0</v>
      </c>
      <c r="E31" s="27">
        <v>0</v>
      </c>
      <c r="F31" s="28">
        <f aca="true" t="shared" si="2" ref="F31:F39">D31+E31</f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2.75">
      <c r="A32" s="72"/>
      <c r="B32" s="91"/>
      <c r="C32" s="30" t="s">
        <v>145</v>
      </c>
      <c r="D32" s="27">
        <v>0</v>
      </c>
      <c r="E32" s="31">
        <f>(16*5*180)+(6*5*300)</f>
        <v>23400</v>
      </c>
      <c r="F32" s="28">
        <f t="shared" si="2"/>
        <v>23400</v>
      </c>
      <c r="G32" s="33"/>
      <c r="H32" s="33"/>
      <c r="I32" s="33"/>
      <c r="J32" s="33"/>
      <c r="K32" s="33"/>
      <c r="L32" s="33"/>
      <c r="M32" s="33"/>
      <c r="N32" s="33"/>
      <c r="O32" s="55"/>
      <c r="P32" s="55"/>
      <c r="Q32" s="55"/>
      <c r="R32" s="55"/>
    </row>
    <row r="33" spans="1:18" ht="12.75">
      <c r="A33" s="72"/>
      <c r="B33" s="91"/>
      <c r="C33" s="30" t="s">
        <v>146</v>
      </c>
      <c r="D33" s="27">
        <v>0</v>
      </c>
      <c r="E33" s="31">
        <v>0</v>
      </c>
      <c r="F33" s="28">
        <f t="shared" si="2"/>
        <v>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2.75">
      <c r="A34" s="72"/>
      <c r="B34" s="91"/>
      <c r="C34" s="30" t="s">
        <v>147</v>
      </c>
      <c r="D34" s="27">
        <v>0</v>
      </c>
      <c r="E34" s="31">
        <f>(16*500)+(6*2000)</f>
        <v>20000</v>
      </c>
      <c r="F34" s="28">
        <f t="shared" si="2"/>
        <v>20000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2.75">
      <c r="A35" s="72"/>
      <c r="B35" s="91"/>
      <c r="C35" s="30" t="s">
        <v>105</v>
      </c>
      <c r="D35" s="27">
        <v>0</v>
      </c>
      <c r="E35" s="31">
        <v>0</v>
      </c>
      <c r="F35" s="28">
        <f t="shared" si="2"/>
        <v>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2.75">
      <c r="A36" s="72"/>
      <c r="B36" s="91"/>
      <c r="C36" s="30" t="s">
        <v>104</v>
      </c>
      <c r="D36" s="27">
        <v>0</v>
      </c>
      <c r="E36" s="31">
        <v>0</v>
      </c>
      <c r="F36" s="28">
        <f t="shared" si="2"/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2.75">
      <c r="A37" s="72"/>
      <c r="B37" s="91"/>
      <c r="C37" s="30" t="s">
        <v>148</v>
      </c>
      <c r="D37" s="27">
        <v>0</v>
      </c>
      <c r="E37" s="31">
        <v>0</v>
      </c>
      <c r="F37" s="28">
        <f t="shared" si="2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72"/>
      <c r="B38" s="91"/>
      <c r="C38" s="30" t="s">
        <v>103</v>
      </c>
      <c r="D38" s="27">
        <v>0</v>
      </c>
      <c r="E38" s="31">
        <v>0</v>
      </c>
      <c r="F38" s="28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72"/>
      <c r="B39" s="91"/>
      <c r="C39" s="30" t="s">
        <v>149</v>
      </c>
      <c r="D39" s="27">
        <v>0</v>
      </c>
      <c r="E39" s="31">
        <v>0</v>
      </c>
      <c r="F39" s="28">
        <f t="shared" si="2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3.5" thickBot="1">
      <c r="A40" s="125"/>
      <c r="B40" s="127"/>
      <c r="C40" s="34" t="s">
        <v>109</v>
      </c>
      <c r="D40" s="35">
        <f>SUM(D31:D39)</f>
        <v>0</v>
      </c>
      <c r="E40" s="35">
        <f>SUM(E31:E39)</f>
        <v>43400</v>
      </c>
      <c r="F40" s="35">
        <f>SUM(F31:F39)</f>
        <v>43400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4.25" thickBot="1" thickTop="1">
      <c r="A41" s="37" t="s">
        <v>102</v>
      </c>
      <c r="B41" s="38"/>
      <c r="C41" s="38"/>
      <c r="D41" s="39">
        <f>D20+D30+D40</f>
        <v>0</v>
      </c>
      <c r="E41" s="39">
        <f>E20+E30+E40</f>
        <v>157400</v>
      </c>
      <c r="F41" s="39">
        <f>F20+F30+F40</f>
        <v>157400</v>
      </c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</row>
    <row r="44" spans="1:18" ht="12.75">
      <c r="A44" s="129" t="s">
        <v>183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3:6" ht="12.75">
      <c r="C45" s="22"/>
      <c r="D45" s="20"/>
      <c r="E45" s="20"/>
      <c r="F45" s="20"/>
    </row>
    <row r="46" spans="1:18" ht="12.75">
      <c r="A46" s="89" t="s">
        <v>153</v>
      </c>
      <c r="B46" s="89" t="s">
        <v>154</v>
      </c>
      <c r="C46" s="89" t="s">
        <v>155</v>
      </c>
      <c r="D46" s="130" t="s">
        <v>156</v>
      </c>
      <c r="E46" s="131"/>
      <c r="F46" s="132"/>
      <c r="G46" s="133" t="s">
        <v>157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</row>
    <row r="47" spans="1:18" ht="26.25" thickBot="1">
      <c r="A47" s="125"/>
      <c r="B47" s="125"/>
      <c r="C47" s="125"/>
      <c r="D47" s="23" t="s">
        <v>121</v>
      </c>
      <c r="E47" s="23" t="s">
        <v>138</v>
      </c>
      <c r="F47" s="23" t="s">
        <v>137</v>
      </c>
      <c r="G47" s="24" t="s">
        <v>158</v>
      </c>
      <c r="H47" s="24" t="s">
        <v>159</v>
      </c>
      <c r="I47" s="24" t="s">
        <v>160</v>
      </c>
      <c r="J47" s="25" t="s">
        <v>161</v>
      </c>
      <c r="K47" s="25" t="s">
        <v>162</v>
      </c>
      <c r="L47" s="25" t="s">
        <v>163</v>
      </c>
      <c r="M47" s="25" t="s">
        <v>164</v>
      </c>
      <c r="N47" s="25" t="s">
        <v>165</v>
      </c>
      <c r="O47" s="25" t="s">
        <v>166</v>
      </c>
      <c r="P47" s="25" t="s">
        <v>167</v>
      </c>
      <c r="Q47" s="25" t="s">
        <v>168</v>
      </c>
      <c r="R47" s="25" t="s">
        <v>169</v>
      </c>
    </row>
    <row r="48" spans="1:18" ht="12.75" customHeight="1" thickTop="1">
      <c r="A48" s="124" t="s">
        <v>111</v>
      </c>
      <c r="B48" s="126" t="s">
        <v>120</v>
      </c>
      <c r="C48" s="26" t="s">
        <v>106</v>
      </c>
      <c r="D48" s="27">
        <v>0</v>
      </c>
      <c r="E48" s="27">
        <v>0</v>
      </c>
      <c r="F48" s="28">
        <f aca="true" t="shared" si="3" ref="F48:F56">D48+E48</f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72"/>
      <c r="B49" s="91"/>
      <c r="C49" s="30" t="s">
        <v>145</v>
      </c>
      <c r="D49" s="27">
        <v>0</v>
      </c>
      <c r="E49" s="31">
        <v>0</v>
      </c>
      <c r="F49" s="28">
        <f t="shared" si="3"/>
        <v>0</v>
      </c>
      <c r="G49" s="55"/>
      <c r="H49" s="55"/>
      <c r="I49" s="55"/>
      <c r="J49" s="55"/>
      <c r="K49" s="55"/>
      <c r="L49" s="55"/>
      <c r="M49" s="55"/>
      <c r="N49" s="55"/>
      <c r="O49" s="32"/>
      <c r="P49" s="32"/>
      <c r="Q49" s="32"/>
      <c r="R49" s="32"/>
    </row>
    <row r="50" spans="1:18" ht="12.75">
      <c r="A50" s="72"/>
      <c r="B50" s="91"/>
      <c r="C50" s="30" t="s">
        <v>146</v>
      </c>
      <c r="D50" s="27">
        <v>0</v>
      </c>
      <c r="E50" s="31">
        <v>0</v>
      </c>
      <c r="F50" s="28">
        <f t="shared" si="3"/>
        <v>0</v>
      </c>
      <c r="G50" s="33"/>
      <c r="H50" s="33"/>
      <c r="I50" s="33"/>
      <c r="J50" s="33"/>
      <c r="K50" s="33"/>
      <c r="L50" s="33"/>
      <c r="M50" s="33"/>
      <c r="N50" s="33"/>
      <c r="O50" s="32"/>
      <c r="P50" s="32"/>
      <c r="Q50" s="32"/>
      <c r="R50" s="32"/>
    </row>
    <row r="51" spans="1:18" ht="12.75">
      <c r="A51" s="72"/>
      <c r="B51" s="91"/>
      <c r="C51" s="30" t="s">
        <v>147</v>
      </c>
      <c r="D51" s="27">
        <v>0</v>
      </c>
      <c r="E51" s="31">
        <v>5000</v>
      </c>
      <c r="F51" s="28">
        <f t="shared" si="3"/>
        <v>5000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72"/>
      <c r="B52" s="91"/>
      <c r="C52" s="30" t="s">
        <v>105</v>
      </c>
      <c r="D52" s="27">
        <v>0</v>
      </c>
      <c r="E52" s="31">
        <v>0</v>
      </c>
      <c r="F52" s="28">
        <f t="shared" si="3"/>
        <v>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72"/>
      <c r="B53" s="91"/>
      <c r="C53" s="30" t="s">
        <v>104</v>
      </c>
      <c r="D53" s="27">
        <v>0</v>
      </c>
      <c r="E53" s="31">
        <v>0</v>
      </c>
      <c r="F53" s="28">
        <f t="shared" si="3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>
      <c r="A54" s="72"/>
      <c r="B54" s="91"/>
      <c r="C54" s="30" t="s">
        <v>148</v>
      </c>
      <c r="D54" s="27">
        <v>0</v>
      </c>
      <c r="E54" s="31">
        <v>0</v>
      </c>
      <c r="F54" s="28">
        <f t="shared" si="3"/>
        <v>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2.75">
      <c r="A55" s="72"/>
      <c r="B55" s="91"/>
      <c r="C55" s="30" t="s">
        <v>103</v>
      </c>
      <c r="D55" s="27">
        <v>0</v>
      </c>
      <c r="E55" s="31">
        <v>0</v>
      </c>
      <c r="F55" s="28">
        <f t="shared" si="3"/>
        <v>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>
      <c r="A56" s="72"/>
      <c r="B56" s="91"/>
      <c r="C56" s="30" t="s">
        <v>149</v>
      </c>
      <c r="D56" s="27">
        <v>0</v>
      </c>
      <c r="E56" s="31">
        <v>0</v>
      </c>
      <c r="F56" s="28">
        <f t="shared" si="3"/>
        <v>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3.5" thickBot="1">
      <c r="A57" s="125"/>
      <c r="B57" s="127"/>
      <c r="C57" s="34" t="s">
        <v>107</v>
      </c>
      <c r="D57" s="35">
        <f>SUM(D48:D56)</f>
        <v>0</v>
      </c>
      <c r="E57" s="35">
        <f>SUM(E48:E56)</f>
        <v>5000</v>
      </c>
      <c r="F57" s="35">
        <f>SUM(F48:F56)</f>
        <v>5000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2.75" customHeight="1" thickTop="1">
      <c r="A58" s="124" t="s">
        <v>112</v>
      </c>
      <c r="B58" s="126" t="s">
        <v>140</v>
      </c>
      <c r="C58" s="26" t="s">
        <v>106</v>
      </c>
      <c r="D58" s="27">
        <v>0</v>
      </c>
      <c r="E58" s="27">
        <v>0</v>
      </c>
      <c r="F58" s="28">
        <f aca="true" t="shared" si="4" ref="F58:F66">D58+E58</f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75">
      <c r="A59" s="72"/>
      <c r="B59" s="91"/>
      <c r="C59" s="30" t="s">
        <v>145</v>
      </c>
      <c r="D59" s="27">
        <v>0</v>
      </c>
      <c r="E59" s="31">
        <v>0</v>
      </c>
      <c r="F59" s="28">
        <f t="shared" si="4"/>
        <v>0</v>
      </c>
      <c r="G59" s="55"/>
      <c r="H59" s="55"/>
      <c r="I59" s="55"/>
      <c r="J59" s="55"/>
      <c r="K59" s="55"/>
      <c r="L59" s="55"/>
      <c r="M59" s="55"/>
      <c r="N59" s="55"/>
      <c r="O59" s="33"/>
      <c r="P59" s="33"/>
      <c r="Q59" s="33"/>
      <c r="R59" s="33"/>
    </row>
    <row r="60" spans="1:18" ht="12.75">
      <c r="A60" s="72"/>
      <c r="B60" s="91"/>
      <c r="C60" s="30" t="s">
        <v>146</v>
      </c>
      <c r="D60" s="27">
        <v>0</v>
      </c>
      <c r="E60" s="31">
        <v>53000</v>
      </c>
      <c r="F60" s="28">
        <f t="shared" si="4"/>
        <v>53000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2.75">
      <c r="A61" s="72"/>
      <c r="B61" s="91"/>
      <c r="C61" s="30" t="s">
        <v>147</v>
      </c>
      <c r="D61" s="27">
        <v>0</v>
      </c>
      <c r="E61" s="31">
        <v>0</v>
      </c>
      <c r="F61" s="28">
        <f t="shared" si="4"/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2.75">
      <c r="A62" s="72"/>
      <c r="B62" s="91"/>
      <c r="C62" s="30" t="s">
        <v>105</v>
      </c>
      <c r="D62" s="27">
        <v>0</v>
      </c>
      <c r="E62" s="31">
        <v>0</v>
      </c>
      <c r="F62" s="28">
        <f t="shared" si="4"/>
        <v>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2.75">
      <c r="A63" s="72"/>
      <c r="B63" s="91"/>
      <c r="C63" s="30" t="s">
        <v>104</v>
      </c>
      <c r="D63" s="27">
        <v>0</v>
      </c>
      <c r="E63" s="31">
        <v>0</v>
      </c>
      <c r="F63" s="28">
        <f t="shared" si="4"/>
        <v>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2.75">
      <c r="A64" s="72"/>
      <c r="B64" s="91"/>
      <c r="C64" s="30" t="s">
        <v>148</v>
      </c>
      <c r="D64" s="27">
        <v>0</v>
      </c>
      <c r="E64" s="31">
        <v>0</v>
      </c>
      <c r="F64" s="28">
        <f t="shared" si="4"/>
        <v>0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2.75">
      <c r="A65" s="72"/>
      <c r="B65" s="91"/>
      <c r="C65" s="30" t="s">
        <v>103</v>
      </c>
      <c r="D65" s="27">
        <v>0</v>
      </c>
      <c r="E65" s="31">
        <v>0</v>
      </c>
      <c r="F65" s="28">
        <f t="shared" si="4"/>
        <v>0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2.75">
      <c r="A66" s="72"/>
      <c r="B66" s="91"/>
      <c r="C66" s="30" t="s">
        <v>149</v>
      </c>
      <c r="D66" s="27">
        <v>0</v>
      </c>
      <c r="E66" s="31">
        <v>5000</v>
      </c>
      <c r="F66" s="28">
        <f t="shared" si="4"/>
        <v>5000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3.5" thickBot="1">
      <c r="A67" s="125"/>
      <c r="B67" s="127"/>
      <c r="C67" s="34" t="s">
        <v>108</v>
      </c>
      <c r="D67" s="35">
        <f>SUM(D58:D66)</f>
        <v>0</v>
      </c>
      <c r="E67" s="35">
        <f>SUM(E58:E66)</f>
        <v>58000</v>
      </c>
      <c r="F67" s="35">
        <f>SUM(F58:F66)</f>
        <v>58000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2.75" customHeight="1" thickTop="1">
      <c r="A68" s="124" t="s">
        <v>26</v>
      </c>
      <c r="B68" s="126" t="s">
        <v>110</v>
      </c>
      <c r="C68" s="26" t="s">
        <v>106</v>
      </c>
      <c r="D68" s="27">
        <v>0</v>
      </c>
      <c r="E68" s="27">
        <v>0</v>
      </c>
      <c r="F68" s="28">
        <f aca="true" t="shared" si="5" ref="F68:F76">D68+E68</f>
        <v>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72"/>
      <c r="B69" s="91"/>
      <c r="C69" s="30" t="s">
        <v>145</v>
      </c>
      <c r="D69" s="27">
        <v>0</v>
      </c>
      <c r="E69" s="27">
        <f>(36*5*180)+(16*5*300)</f>
        <v>56400</v>
      </c>
      <c r="F69" s="28">
        <f t="shared" si="5"/>
        <v>56400</v>
      </c>
      <c r="G69" s="55"/>
      <c r="H69" s="55"/>
      <c r="I69" s="55"/>
      <c r="J69" s="55"/>
      <c r="K69" s="55"/>
      <c r="L69" s="55"/>
      <c r="M69" s="55"/>
      <c r="N69" s="55"/>
      <c r="O69" s="33"/>
      <c r="P69" s="33"/>
      <c r="Q69" s="33"/>
      <c r="R69" s="33"/>
    </row>
    <row r="70" spans="1:18" ht="12.75">
      <c r="A70" s="72"/>
      <c r="B70" s="91"/>
      <c r="C70" s="30" t="s">
        <v>146</v>
      </c>
      <c r="D70" s="27">
        <v>0</v>
      </c>
      <c r="E70" s="31">
        <v>0</v>
      </c>
      <c r="F70" s="28">
        <f t="shared" si="5"/>
        <v>0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2.75">
      <c r="A71" s="72"/>
      <c r="B71" s="91"/>
      <c r="C71" s="30" t="s">
        <v>147</v>
      </c>
      <c r="D71" s="27">
        <v>0</v>
      </c>
      <c r="E71" s="27">
        <f>(36*500)+(16*2000)</f>
        <v>50000</v>
      </c>
      <c r="F71" s="28">
        <f t="shared" si="5"/>
        <v>50000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>
      <c r="A72" s="72"/>
      <c r="B72" s="91"/>
      <c r="C72" s="30" t="s">
        <v>105</v>
      </c>
      <c r="D72" s="27">
        <v>0</v>
      </c>
      <c r="E72" s="31">
        <v>0</v>
      </c>
      <c r="F72" s="28">
        <f t="shared" si="5"/>
        <v>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.75">
      <c r="A73" s="72"/>
      <c r="B73" s="91"/>
      <c r="C73" s="30" t="s">
        <v>104</v>
      </c>
      <c r="D73" s="27">
        <v>0</v>
      </c>
      <c r="E73" s="31">
        <v>0</v>
      </c>
      <c r="F73" s="28">
        <f t="shared" si="5"/>
        <v>0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2.75">
      <c r="A74" s="72"/>
      <c r="B74" s="91"/>
      <c r="C74" s="30" t="s">
        <v>148</v>
      </c>
      <c r="D74" s="27">
        <v>0</v>
      </c>
      <c r="E74" s="31">
        <v>0</v>
      </c>
      <c r="F74" s="28">
        <f t="shared" si="5"/>
        <v>0</v>
      </c>
      <c r="G74" s="33"/>
      <c r="H74" s="33"/>
      <c r="I74" s="33"/>
      <c r="J74" s="33"/>
      <c r="K74" s="33"/>
      <c r="L74" s="33"/>
      <c r="M74" s="33"/>
      <c r="N74" s="33"/>
      <c r="O74" s="32"/>
      <c r="P74" s="32"/>
      <c r="Q74" s="32"/>
      <c r="R74" s="32"/>
    </row>
    <row r="75" spans="1:18" ht="12.75">
      <c r="A75" s="72"/>
      <c r="B75" s="91"/>
      <c r="C75" s="30" t="s">
        <v>103</v>
      </c>
      <c r="D75" s="27">
        <v>0</v>
      </c>
      <c r="E75" s="31">
        <v>0</v>
      </c>
      <c r="F75" s="28">
        <f t="shared" si="5"/>
        <v>0</v>
      </c>
      <c r="G75" s="33"/>
      <c r="H75" s="33"/>
      <c r="I75" s="33"/>
      <c r="J75" s="33"/>
      <c r="K75" s="33"/>
      <c r="L75" s="33"/>
      <c r="M75" s="33"/>
      <c r="N75" s="33"/>
      <c r="O75" s="32"/>
      <c r="P75" s="32"/>
      <c r="Q75" s="32"/>
      <c r="R75" s="32"/>
    </row>
    <row r="76" spans="1:18" ht="12.75">
      <c r="A76" s="72"/>
      <c r="B76" s="91"/>
      <c r="C76" s="30" t="s">
        <v>149</v>
      </c>
      <c r="D76" s="27">
        <v>0</v>
      </c>
      <c r="E76" s="31">
        <v>0</v>
      </c>
      <c r="F76" s="28">
        <f t="shared" si="5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3.5" thickBot="1">
      <c r="A77" s="125"/>
      <c r="B77" s="127"/>
      <c r="C77" s="34" t="s">
        <v>109</v>
      </c>
      <c r="D77" s="35">
        <f>SUM(D68:D76)</f>
        <v>0</v>
      </c>
      <c r="E77" s="35">
        <f>SUM(E68:E76)</f>
        <v>106400</v>
      </c>
      <c r="F77" s="35">
        <f>SUM(F68:F76)</f>
        <v>106400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4.25" thickBot="1" thickTop="1">
      <c r="A78" s="37" t="s">
        <v>50</v>
      </c>
      <c r="B78" s="38"/>
      <c r="C78" s="38"/>
      <c r="D78" s="39">
        <f>D57+D67+D77</f>
        <v>0</v>
      </c>
      <c r="E78" s="39">
        <f>E57+E67+E77</f>
        <v>169400</v>
      </c>
      <c r="F78" s="39">
        <f>F57+F67+F77</f>
        <v>169400</v>
      </c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</sheetData>
  <mergeCells count="28">
    <mergeCell ref="C46:C47"/>
    <mergeCell ref="D46:F46"/>
    <mergeCell ref="G46:R46"/>
    <mergeCell ref="A9:A10"/>
    <mergeCell ref="B9:B10"/>
    <mergeCell ref="B21:B30"/>
    <mergeCell ref="B31:B40"/>
    <mergeCell ref="A21:A30"/>
    <mergeCell ref="A31:A40"/>
    <mergeCell ref="A44:R44"/>
    <mergeCell ref="A58:A67"/>
    <mergeCell ref="A68:A77"/>
    <mergeCell ref="A48:A57"/>
    <mergeCell ref="B46:B47"/>
    <mergeCell ref="B58:B67"/>
    <mergeCell ref="B68:B77"/>
    <mergeCell ref="B48:B57"/>
    <mergeCell ref="A46:A47"/>
    <mergeCell ref="A1:Q1"/>
    <mergeCell ref="A3:R3"/>
    <mergeCell ref="A4:R4"/>
    <mergeCell ref="A11:A20"/>
    <mergeCell ref="B11:B20"/>
    <mergeCell ref="A5:R5"/>
    <mergeCell ref="A7:R7"/>
    <mergeCell ref="C9:C10"/>
    <mergeCell ref="D9:F9"/>
    <mergeCell ref="G9:R9"/>
  </mergeCells>
  <printOptions horizontalCentered="1"/>
  <pageMargins left="0.393700787401575" right="0.393700787401575" top="0.590551181102362" bottom="0.393700787401575" header="0.511811023622047" footer="0.511811023622047"/>
  <pageSetup firstPageNumber="18" useFirstPageNumber="1" horizontalDpi="300" verticalDpi="300" orientation="landscape" scale="70" r:id="rId1"/>
  <headerFooter alignWithMargins="0">
    <oddFooter>&amp;C&amp;P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zoomScale="85" zoomScaleNormal="85" workbookViewId="0" topLeftCell="A40">
      <selection activeCell="A2" sqref="A2"/>
    </sheetView>
  </sheetViews>
  <sheetFormatPr defaultColWidth="9.140625" defaultRowHeight="12.75"/>
  <cols>
    <col min="1" max="1" width="25.00390625" style="3" customWidth="1"/>
    <col min="2" max="2" width="19.00390625" style="3" customWidth="1"/>
    <col min="3" max="3" width="15.7109375" style="3" customWidth="1"/>
    <col min="4" max="6" width="11.7109375" style="3" customWidth="1"/>
    <col min="7" max="17" width="6.421875" style="21" customWidth="1"/>
    <col min="18" max="18" width="6.8515625" style="21" customWidth="1"/>
    <col min="19" max="16384" width="9.140625" style="3" customWidth="1"/>
  </cols>
  <sheetData>
    <row r="1" spans="1:18" ht="38.25" customHeight="1">
      <c r="A1" s="110" t="s">
        <v>326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</row>
    <row r="2" spans="1:18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2" t="s">
        <v>179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25.5" customHeight="1">
      <c r="A5" s="128" t="s">
        <v>193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3:6" ht="12.75">
      <c r="C6" s="20"/>
      <c r="D6" s="20"/>
      <c r="E6" s="20"/>
      <c r="F6" s="20"/>
    </row>
    <row r="7" spans="1:18" ht="12.75">
      <c r="A7" s="129" t="s">
        <v>182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3:6" ht="12.75">
      <c r="C8" s="22"/>
      <c r="D8" s="20"/>
      <c r="E8" s="20"/>
      <c r="F8" s="20"/>
    </row>
    <row r="9" spans="1:18" ht="12.75">
      <c r="A9" s="89" t="s">
        <v>153</v>
      </c>
      <c r="B9" s="89" t="s">
        <v>154</v>
      </c>
      <c r="C9" s="89" t="s">
        <v>155</v>
      </c>
      <c r="D9" s="130" t="s">
        <v>156</v>
      </c>
      <c r="E9" s="131"/>
      <c r="F9" s="132"/>
      <c r="G9" s="133" t="s">
        <v>157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6.25" thickBot="1">
      <c r="A10" s="125"/>
      <c r="B10" s="125"/>
      <c r="C10" s="125"/>
      <c r="D10" s="23" t="s">
        <v>121</v>
      </c>
      <c r="E10" s="23" t="s">
        <v>138</v>
      </c>
      <c r="F10" s="23" t="s">
        <v>137</v>
      </c>
      <c r="G10" s="24" t="s">
        <v>158</v>
      </c>
      <c r="H10" s="24" t="s">
        <v>159</v>
      </c>
      <c r="I10" s="24" t="s">
        <v>160</v>
      </c>
      <c r="J10" s="25" t="s">
        <v>161</v>
      </c>
      <c r="K10" s="25" t="s">
        <v>162</v>
      </c>
      <c r="L10" s="25" t="s">
        <v>163</v>
      </c>
      <c r="M10" s="25" t="s">
        <v>164</v>
      </c>
      <c r="N10" s="25" t="s">
        <v>165</v>
      </c>
      <c r="O10" s="25" t="s">
        <v>166</v>
      </c>
      <c r="P10" s="25" t="s">
        <v>167</v>
      </c>
      <c r="Q10" s="25" t="s">
        <v>168</v>
      </c>
      <c r="R10" s="25" t="s">
        <v>169</v>
      </c>
    </row>
    <row r="11" spans="1:18" ht="12.75" customHeight="1" thickTop="1">
      <c r="A11" s="124" t="s">
        <v>27</v>
      </c>
      <c r="B11" s="126" t="s">
        <v>120</v>
      </c>
      <c r="C11" s="26" t="s">
        <v>106</v>
      </c>
      <c r="D11" s="27">
        <v>0</v>
      </c>
      <c r="E11" s="27">
        <v>0</v>
      </c>
      <c r="F11" s="28">
        <f aca="true" t="shared" si="0" ref="F11:F19">D11+E11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72"/>
      <c r="B12" s="91"/>
      <c r="C12" s="30" t="s">
        <v>145</v>
      </c>
      <c r="D12" s="27">
        <v>0</v>
      </c>
      <c r="E12" s="31">
        <v>0</v>
      </c>
      <c r="F12" s="28">
        <f t="shared" si="0"/>
        <v>0</v>
      </c>
      <c r="G12" s="32"/>
      <c r="H12" s="33"/>
      <c r="I12" s="33"/>
      <c r="J12" s="33"/>
      <c r="K12" s="33"/>
      <c r="L12" s="33"/>
      <c r="M12" s="33"/>
      <c r="N12" s="32"/>
      <c r="O12" s="55"/>
      <c r="P12" s="55"/>
      <c r="Q12" s="55"/>
      <c r="R12" s="55"/>
    </row>
    <row r="13" spans="1:18" ht="12.75">
      <c r="A13" s="72"/>
      <c r="B13" s="91"/>
      <c r="C13" s="30" t="s">
        <v>146</v>
      </c>
      <c r="D13" s="27">
        <v>0</v>
      </c>
      <c r="E13" s="31">
        <v>0</v>
      </c>
      <c r="F13" s="28">
        <f t="shared" si="0"/>
        <v>0</v>
      </c>
      <c r="G13" s="32"/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</row>
    <row r="14" spans="1:18" ht="12.75">
      <c r="A14" s="72"/>
      <c r="B14" s="91"/>
      <c r="C14" s="30" t="s">
        <v>147</v>
      </c>
      <c r="D14" s="27">
        <v>0</v>
      </c>
      <c r="E14" s="31">
        <v>5000</v>
      </c>
      <c r="F14" s="28">
        <f t="shared" si="0"/>
        <v>5000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>
      <c r="A15" s="72"/>
      <c r="B15" s="91"/>
      <c r="C15" s="30" t="s">
        <v>105</v>
      </c>
      <c r="D15" s="27">
        <v>0</v>
      </c>
      <c r="E15" s="31">
        <v>0</v>
      </c>
      <c r="F15" s="28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2.75">
      <c r="A16" s="72"/>
      <c r="B16" s="91"/>
      <c r="C16" s="30" t="s">
        <v>104</v>
      </c>
      <c r="D16" s="27">
        <v>0</v>
      </c>
      <c r="E16" s="31">
        <v>0</v>
      </c>
      <c r="F16" s="2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72"/>
      <c r="B17" s="91"/>
      <c r="C17" s="30" t="s">
        <v>148</v>
      </c>
      <c r="D17" s="27">
        <v>0</v>
      </c>
      <c r="E17" s="31">
        <v>0</v>
      </c>
      <c r="F17" s="28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2.75">
      <c r="A18" s="72"/>
      <c r="B18" s="91"/>
      <c r="C18" s="30" t="s">
        <v>103</v>
      </c>
      <c r="D18" s="27">
        <v>0</v>
      </c>
      <c r="E18" s="31">
        <v>0</v>
      </c>
      <c r="F18" s="28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72"/>
      <c r="B19" s="91"/>
      <c r="C19" s="30" t="s">
        <v>149</v>
      </c>
      <c r="D19" s="27">
        <v>0</v>
      </c>
      <c r="E19" s="31">
        <v>0</v>
      </c>
      <c r="F19" s="28">
        <f t="shared" si="0"/>
        <v>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3.5" thickBot="1">
      <c r="A20" s="125"/>
      <c r="B20" s="127"/>
      <c r="C20" s="34" t="s">
        <v>30</v>
      </c>
      <c r="D20" s="35">
        <f>SUM(D11:D19)</f>
        <v>0</v>
      </c>
      <c r="E20" s="35">
        <f>SUM(E11:E19)</f>
        <v>5000</v>
      </c>
      <c r="F20" s="35">
        <f>SUM(F11:F19)</f>
        <v>5000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 thickTop="1">
      <c r="A21" s="124" t="s">
        <v>28</v>
      </c>
      <c r="B21" s="126" t="s">
        <v>140</v>
      </c>
      <c r="C21" s="26" t="s">
        <v>106</v>
      </c>
      <c r="D21" s="27">
        <v>0</v>
      </c>
      <c r="E21" s="27">
        <v>0</v>
      </c>
      <c r="F21" s="28">
        <f aca="true" t="shared" si="1" ref="F21:F29">D21+E21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72"/>
      <c r="B22" s="91"/>
      <c r="C22" s="30" t="s">
        <v>145</v>
      </c>
      <c r="D22" s="27">
        <v>0</v>
      </c>
      <c r="E22" s="31">
        <v>0</v>
      </c>
      <c r="F22" s="28">
        <f t="shared" si="1"/>
        <v>0</v>
      </c>
      <c r="G22" s="33"/>
      <c r="H22" s="33"/>
      <c r="I22" s="33"/>
      <c r="J22" s="33"/>
      <c r="K22" s="33"/>
      <c r="L22" s="33"/>
      <c r="M22" s="33"/>
      <c r="N22" s="33"/>
      <c r="O22" s="55"/>
      <c r="P22" s="55"/>
      <c r="Q22" s="55"/>
      <c r="R22" s="55"/>
    </row>
    <row r="23" spans="1:18" ht="12.75">
      <c r="A23" s="72"/>
      <c r="B23" s="91"/>
      <c r="C23" s="30" t="s">
        <v>146</v>
      </c>
      <c r="D23" s="27">
        <v>0</v>
      </c>
      <c r="E23" s="31">
        <v>67000</v>
      </c>
      <c r="F23" s="28">
        <f t="shared" si="1"/>
        <v>67000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>
      <c r="A24" s="72"/>
      <c r="B24" s="91"/>
      <c r="C24" s="30" t="s">
        <v>147</v>
      </c>
      <c r="D24" s="27">
        <v>0</v>
      </c>
      <c r="E24" s="31">
        <v>0</v>
      </c>
      <c r="F24" s="28">
        <f t="shared" si="1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>
      <c r="A25" s="72"/>
      <c r="B25" s="91"/>
      <c r="C25" s="30" t="s">
        <v>105</v>
      </c>
      <c r="D25" s="27">
        <v>0</v>
      </c>
      <c r="E25" s="31">
        <v>0</v>
      </c>
      <c r="F25" s="28">
        <f t="shared" si="1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>
      <c r="A26" s="72"/>
      <c r="B26" s="91"/>
      <c r="C26" s="30" t="s">
        <v>104</v>
      </c>
      <c r="D26" s="27">
        <v>0</v>
      </c>
      <c r="E26" s="31">
        <v>0</v>
      </c>
      <c r="F26" s="28">
        <f t="shared" si="1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2.75">
      <c r="A27" s="72"/>
      <c r="B27" s="91"/>
      <c r="C27" s="30" t="s">
        <v>148</v>
      </c>
      <c r="D27" s="27">
        <v>0</v>
      </c>
      <c r="E27" s="31">
        <v>0</v>
      </c>
      <c r="F27" s="28">
        <f t="shared" si="1"/>
        <v>0</v>
      </c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</row>
    <row r="28" spans="1:18" ht="12.75">
      <c r="A28" s="72"/>
      <c r="B28" s="91"/>
      <c r="C28" s="30" t="s">
        <v>103</v>
      </c>
      <c r="D28" s="27">
        <v>0</v>
      </c>
      <c r="E28" s="31">
        <v>0</v>
      </c>
      <c r="F28" s="28">
        <f t="shared" si="1"/>
        <v>0</v>
      </c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3"/>
    </row>
    <row r="29" spans="1:18" ht="12.75">
      <c r="A29" s="72"/>
      <c r="B29" s="91"/>
      <c r="C29" s="30" t="s">
        <v>149</v>
      </c>
      <c r="D29" s="27">
        <v>0</v>
      </c>
      <c r="E29" s="31">
        <v>3000</v>
      </c>
      <c r="F29" s="28">
        <f t="shared" si="1"/>
        <v>3000</v>
      </c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3"/>
    </row>
    <row r="30" spans="1:18" ht="13.5" thickBot="1">
      <c r="A30" s="125"/>
      <c r="B30" s="127"/>
      <c r="C30" s="34" t="s">
        <v>31</v>
      </c>
      <c r="D30" s="35">
        <f>SUM(D21:D29)</f>
        <v>0</v>
      </c>
      <c r="E30" s="35">
        <f>SUM(E21:E29)</f>
        <v>70000</v>
      </c>
      <c r="F30" s="35">
        <f>SUM(F21:F29)</f>
        <v>70000</v>
      </c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3"/>
    </row>
    <row r="31" spans="1:18" ht="12.75" customHeight="1" thickTop="1">
      <c r="A31" s="124" t="s">
        <v>29</v>
      </c>
      <c r="B31" s="126" t="s">
        <v>110</v>
      </c>
      <c r="C31" s="26" t="s">
        <v>106</v>
      </c>
      <c r="D31" s="27">
        <v>0</v>
      </c>
      <c r="E31" s="27">
        <v>0</v>
      </c>
      <c r="F31" s="28">
        <f aca="true" t="shared" si="2" ref="F31:F39">D31+E31</f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2.75">
      <c r="A32" s="72"/>
      <c r="B32" s="91"/>
      <c r="C32" s="30" t="s">
        <v>145</v>
      </c>
      <c r="D32" s="27">
        <v>0</v>
      </c>
      <c r="E32" s="31">
        <f>20*5*180</f>
        <v>18000</v>
      </c>
      <c r="F32" s="28">
        <f t="shared" si="2"/>
        <v>18000</v>
      </c>
      <c r="G32" s="33"/>
      <c r="H32" s="33"/>
      <c r="I32" s="33"/>
      <c r="J32" s="33"/>
      <c r="K32" s="33"/>
      <c r="L32" s="33"/>
      <c r="M32" s="33"/>
      <c r="N32" s="33"/>
      <c r="O32" s="55"/>
      <c r="P32" s="55"/>
      <c r="Q32" s="55"/>
      <c r="R32" s="55"/>
    </row>
    <row r="33" spans="1:18" ht="12.75">
      <c r="A33" s="72"/>
      <c r="B33" s="91"/>
      <c r="C33" s="30" t="s">
        <v>146</v>
      </c>
      <c r="D33" s="27">
        <v>0</v>
      </c>
      <c r="E33" s="31">
        <v>0</v>
      </c>
      <c r="F33" s="28">
        <f t="shared" si="2"/>
        <v>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2.75">
      <c r="A34" s="72"/>
      <c r="B34" s="91"/>
      <c r="C34" s="30" t="s">
        <v>147</v>
      </c>
      <c r="D34" s="27">
        <v>0</v>
      </c>
      <c r="E34" s="31">
        <f>20*500</f>
        <v>10000</v>
      </c>
      <c r="F34" s="28">
        <f t="shared" si="2"/>
        <v>10000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2.75">
      <c r="A35" s="72"/>
      <c r="B35" s="91"/>
      <c r="C35" s="30" t="s">
        <v>105</v>
      </c>
      <c r="D35" s="27">
        <v>0</v>
      </c>
      <c r="E35" s="31">
        <v>0</v>
      </c>
      <c r="F35" s="28">
        <f t="shared" si="2"/>
        <v>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2.75">
      <c r="A36" s="72"/>
      <c r="B36" s="91"/>
      <c r="C36" s="30" t="s">
        <v>104</v>
      </c>
      <c r="D36" s="27">
        <v>0</v>
      </c>
      <c r="E36" s="31">
        <v>0</v>
      </c>
      <c r="F36" s="28">
        <f t="shared" si="2"/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2.75">
      <c r="A37" s="72"/>
      <c r="B37" s="91"/>
      <c r="C37" s="30" t="s">
        <v>148</v>
      </c>
      <c r="D37" s="27">
        <v>0</v>
      </c>
      <c r="E37" s="31">
        <v>0</v>
      </c>
      <c r="F37" s="28">
        <f t="shared" si="2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72"/>
      <c r="B38" s="91"/>
      <c r="C38" s="30" t="s">
        <v>103</v>
      </c>
      <c r="D38" s="27">
        <v>0</v>
      </c>
      <c r="E38" s="31">
        <v>0</v>
      </c>
      <c r="F38" s="28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72"/>
      <c r="B39" s="91"/>
      <c r="C39" s="30" t="s">
        <v>149</v>
      </c>
      <c r="D39" s="27">
        <v>0</v>
      </c>
      <c r="E39" s="31">
        <v>0</v>
      </c>
      <c r="F39" s="28">
        <f t="shared" si="2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3.5" thickBot="1">
      <c r="A40" s="125"/>
      <c r="B40" s="127"/>
      <c r="C40" s="34" t="s">
        <v>32</v>
      </c>
      <c r="D40" s="35">
        <f>SUM(D31:D39)</f>
        <v>0</v>
      </c>
      <c r="E40" s="35">
        <f>SUM(E31:E39)</f>
        <v>28000</v>
      </c>
      <c r="F40" s="35">
        <f>SUM(F31:F39)</f>
        <v>28000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4.25" thickBot="1" thickTop="1">
      <c r="A41" s="37" t="s">
        <v>39</v>
      </c>
      <c r="B41" s="38"/>
      <c r="C41" s="38"/>
      <c r="D41" s="39">
        <f>D20+D30+D40</f>
        <v>0</v>
      </c>
      <c r="E41" s="39">
        <f>E20+E30+E40</f>
        <v>103000</v>
      </c>
      <c r="F41" s="39">
        <f>F20+F30+F40</f>
        <v>103000</v>
      </c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</row>
    <row r="44" spans="1:18" ht="12.75">
      <c r="A44" s="129" t="s">
        <v>183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3:6" ht="12.75">
      <c r="C45" s="22"/>
      <c r="D45" s="20"/>
      <c r="E45" s="20"/>
      <c r="F45" s="20"/>
    </row>
    <row r="46" spans="1:18" ht="12.75">
      <c r="A46" s="89" t="s">
        <v>153</v>
      </c>
      <c r="B46" s="89" t="s">
        <v>154</v>
      </c>
      <c r="C46" s="89" t="s">
        <v>155</v>
      </c>
      <c r="D46" s="130" t="s">
        <v>156</v>
      </c>
      <c r="E46" s="131"/>
      <c r="F46" s="132"/>
      <c r="G46" s="133" t="s">
        <v>157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</row>
    <row r="47" spans="1:18" ht="26.25" thickBot="1">
      <c r="A47" s="125"/>
      <c r="B47" s="125"/>
      <c r="C47" s="125"/>
      <c r="D47" s="23" t="s">
        <v>121</v>
      </c>
      <c r="E47" s="23" t="s">
        <v>138</v>
      </c>
      <c r="F47" s="23" t="s">
        <v>137</v>
      </c>
      <c r="G47" s="24" t="s">
        <v>158</v>
      </c>
      <c r="H47" s="24" t="s">
        <v>159</v>
      </c>
      <c r="I47" s="24" t="s">
        <v>160</v>
      </c>
      <c r="J47" s="25" t="s">
        <v>161</v>
      </c>
      <c r="K47" s="25" t="s">
        <v>162</v>
      </c>
      <c r="L47" s="25" t="s">
        <v>163</v>
      </c>
      <c r="M47" s="25" t="s">
        <v>164</v>
      </c>
      <c r="N47" s="25" t="s">
        <v>165</v>
      </c>
      <c r="O47" s="25" t="s">
        <v>166</v>
      </c>
      <c r="P47" s="25" t="s">
        <v>167</v>
      </c>
      <c r="Q47" s="25" t="s">
        <v>168</v>
      </c>
      <c r="R47" s="25" t="s">
        <v>169</v>
      </c>
    </row>
    <row r="48" spans="1:18" ht="12.75" customHeight="1" thickTop="1">
      <c r="A48" s="124" t="s">
        <v>27</v>
      </c>
      <c r="B48" s="126" t="s">
        <v>120</v>
      </c>
      <c r="C48" s="26" t="s">
        <v>106</v>
      </c>
      <c r="D48" s="27">
        <v>0</v>
      </c>
      <c r="E48" s="27">
        <v>0</v>
      </c>
      <c r="F48" s="28">
        <f aca="true" t="shared" si="3" ref="F48:F56">D48+E48</f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72"/>
      <c r="B49" s="91"/>
      <c r="C49" s="30" t="s">
        <v>145</v>
      </c>
      <c r="D49" s="27">
        <v>0</v>
      </c>
      <c r="E49" s="31">
        <v>0</v>
      </c>
      <c r="F49" s="28">
        <f t="shared" si="3"/>
        <v>0</v>
      </c>
      <c r="G49" s="55"/>
      <c r="H49" s="55"/>
      <c r="I49" s="55"/>
      <c r="J49" s="55"/>
      <c r="K49" s="55"/>
      <c r="L49" s="55"/>
      <c r="M49" s="55"/>
      <c r="N49" s="55"/>
      <c r="O49" s="32"/>
      <c r="P49" s="32"/>
      <c r="Q49" s="32"/>
      <c r="R49" s="32"/>
    </row>
    <row r="50" spans="1:18" ht="12.75">
      <c r="A50" s="72"/>
      <c r="B50" s="91"/>
      <c r="C50" s="30" t="s">
        <v>146</v>
      </c>
      <c r="D50" s="27">
        <v>0</v>
      </c>
      <c r="E50" s="31">
        <v>0</v>
      </c>
      <c r="F50" s="28">
        <f t="shared" si="3"/>
        <v>0</v>
      </c>
      <c r="G50" s="33"/>
      <c r="H50" s="33"/>
      <c r="I50" s="33"/>
      <c r="J50" s="33"/>
      <c r="K50" s="33"/>
      <c r="L50" s="33"/>
      <c r="M50" s="33"/>
      <c r="N50" s="33"/>
      <c r="O50" s="32"/>
      <c r="P50" s="32"/>
      <c r="Q50" s="32"/>
      <c r="R50" s="32"/>
    </row>
    <row r="51" spans="1:18" ht="12.75">
      <c r="A51" s="72"/>
      <c r="B51" s="91"/>
      <c r="C51" s="30" t="s">
        <v>147</v>
      </c>
      <c r="D51" s="27">
        <v>0</v>
      </c>
      <c r="E51" s="31">
        <v>5000</v>
      </c>
      <c r="F51" s="28">
        <f t="shared" si="3"/>
        <v>5000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72"/>
      <c r="B52" s="91"/>
      <c r="C52" s="30" t="s">
        <v>105</v>
      </c>
      <c r="D52" s="27">
        <v>0</v>
      </c>
      <c r="E52" s="31">
        <v>0</v>
      </c>
      <c r="F52" s="28">
        <f t="shared" si="3"/>
        <v>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72"/>
      <c r="B53" s="91"/>
      <c r="C53" s="30" t="s">
        <v>104</v>
      </c>
      <c r="D53" s="27">
        <v>0</v>
      </c>
      <c r="E53" s="31">
        <v>0</v>
      </c>
      <c r="F53" s="28">
        <f t="shared" si="3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>
      <c r="A54" s="72"/>
      <c r="B54" s="91"/>
      <c r="C54" s="30" t="s">
        <v>148</v>
      </c>
      <c r="D54" s="27">
        <v>0</v>
      </c>
      <c r="E54" s="31">
        <v>0</v>
      </c>
      <c r="F54" s="28">
        <f t="shared" si="3"/>
        <v>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2.75">
      <c r="A55" s="72"/>
      <c r="B55" s="91"/>
      <c r="C55" s="30" t="s">
        <v>103</v>
      </c>
      <c r="D55" s="27">
        <v>0</v>
      </c>
      <c r="E55" s="31">
        <v>0</v>
      </c>
      <c r="F55" s="28">
        <f t="shared" si="3"/>
        <v>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>
      <c r="A56" s="72"/>
      <c r="B56" s="91"/>
      <c r="C56" s="30" t="s">
        <v>149</v>
      </c>
      <c r="D56" s="27">
        <v>0</v>
      </c>
      <c r="E56" s="31">
        <v>0</v>
      </c>
      <c r="F56" s="28">
        <f t="shared" si="3"/>
        <v>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3.5" thickBot="1">
      <c r="A57" s="125"/>
      <c r="B57" s="127"/>
      <c r="C57" s="34" t="s">
        <v>30</v>
      </c>
      <c r="D57" s="35">
        <f>SUM(D48:D56)</f>
        <v>0</v>
      </c>
      <c r="E57" s="35">
        <f>SUM(E48:E56)</f>
        <v>5000</v>
      </c>
      <c r="F57" s="35">
        <f>SUM(F48:F56)</f>
        <v>5000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2.75" customHeight="1" thickTop="1">
      <c r="A58" s="124" t="s">
        <v>28</v>
      </c>
      <c r="B58" s="126" t="s">
        <v>140</v>
      </c>
      <c r="C58" s="26" t="s">
        <v>106</v>
      </c>
      <c r="D58" s="27">
        <v>0</v>
      </c>
      <c r="E58" s="27">
        <v>0</v>
      </c>
      <c r="F58" s="28">
        <f aca="true" t="shared" si="4" ref="F58:F66">D58+E58</f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75">
      <c r="A59" s="72"/>
      <c r="B59" s="91"/>
      <c r="C59" s="30" t="s">
        <v>145</v>
      </c>
      <c r="D59" s="27">
        <v>0</v>
      </c>
      <c r="E59" s="31">
        <v>0</v>
      </c>
      <c r="F59" s="28">
        <f t="shared" si="4"/>
        <v>0</v>
      </c>
      <c r="G59" s="55"/>
      <c r="H59" s="55"/>
      <c r="I59" s="55"/>
      <c r="J59" s="55"/>
      <c r="K59" s="55"/>
      <c r="L59" s="55"/>
      <c r="M59" s="55"/>
      <c r="N59" s="55"/>
      <c r="O59" s="33"/>
      <c r="P59" s="33"/>
      <c r="Q59" s="33"/>
      <c r="R59" s="33"/>
    </row>
    <row r="60" spans="1:18" ht="12.75">
      <c r="A60" s="72"/>
      <c r="B60" s="91"/>
      <c r="C60" s="30" t="s">
        <v>146</v>
      </c>
      <c r="D60" s="27">
        <v>0</v>
      </c>
      <c r="E60" s="31">
        <v>40000</v>
      </c>
      <c r="F60" s="28">
        <f t="shared" si="4"/>
        <v>40000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2.75">
      <c r="A61" s="72"/>
      <c r="B61" s="91"/>
      <c r="C61" s="30" t="s">
        <v>147</v>
      </c>
      <c r="D61" s="27">
        <v>0</v>
      </c>
      <c r="E61" s="31">
        <v>0</v>
      </c>
      <c r="F61" s="28">
        <f t="shared" si="4"/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2.75">
      <c r="A62" s="72"/>
      <c r="B62" s="91"/>
      <c r="C62" s="30" t="s">
        <v>105</v>
      </c>
      <c r="D62" s="27">
        <v>0</v>
      </c>
      <c r="E62" s="31">
        <v>0</v>
      </c>
      <c r="F62" s="28">
        <f t="shared" si="4"/>
        <v>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2.75">
      <c r="A63" s="72"/>
      <c r="B63" s="91"/>
      <c r="C63" s="30" t="s">
        <v>104</v>
      </c>
      <c r="D63" s="27">
        <v>0</v>
      </c>
      <c r="E63" s="31">
        <v>0</v>
      </c>
      <c r="F63" s="28">
        <f t="shared" si="4"/>
        <v>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2.75">
      <c r="A64" s="72"/>
      <c r="B64" s="91"/>
      <c r="C64" s="30" t="s">
        <v>148</v>
      </c>
      <c r="D64" s="27">
        <v>0</v>
      </c>
      <c r="E64" s="31">
        <v>0</v>
      </c>
      <c r="F64" s="28">
        <f t="shared" si="4"/>
        <v>0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2.75">
      <c r="A65" s="72"/>
      <c r="B65" s="91"/>
      <c r="C65" s="30" t="s">
        <v>103</v>
      </c>
      <c r="D65" s="27">
        <v>0</v>
      </c>
      <c r="E65" s="31">
        <v>0</v>
      </c>
      <c r="F65" s="28">
        <f t="shared" si="4"/>
        <v>0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2.75">
      <c r="A66" s="72"/>
      <c r="B66" s="91"/>
      <c r="C66" s="30" t="s">
        <v>149</v>
      </c>
      <c r="D66" s="27">
        <v>0</v>
      </c>
      <c r="E66" s="31">
        <v>5000</v>
      </c>
      <c r="F66" s="28">
        <f t="shared" si="4"/>
        <v>5000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3.5" thickBot="1">
      <c r="A67" s="125"/>
      <c r="B67" s="127"/>
      <c r="C67" s="34" t="s">
        <v>31</v>
      </c>
      <c r="D67" s="35">
        <f>SUM(D58:D66)</f>
        <v>0</v>
      </c>
      <c r="E67" s="35">
        <f>SUM(E58:E66)</f>
        <v>45000</v>
      </c>
      <c r="F67" s="35">
        <f>SUM(F58:F66)</f>
        <v>45000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2.75" customHeight="1" thickTop="1">
      <c r="A68" s="124" t="s">
        <v>29</v>
      </c>
      <c r="B68" s="126" t="s">
        <v>110</v>
      </c>
      <c r="C68" s="26" t="s">
        <v>106</v>
      </c>
      <c r="D68" s="27">
        <v>0</v>
      </c>
      <c r="E68" s="27">
        <v>0</v>
      </c>
      <c r="F68" s="28">
        <f aca="true" t="shared" si="5" ref="F68:F76">D68+E68</f>
        <v>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72"/>
      <c r="B69" s="91"/>
      <c r="C69" s="30" t="s">
        <v>145</v>
      </c>
      <c r="D69" s="27">
        <v>0</v>
      </c>
      <c r="E69" s="27">
        <f>(36*5*180)</f>
        <v>32400</v>
      </c>
      <c r="F69" s="28">
        <f t="shared" si="5"/>
        <v>32400</v>
      </c>
      <c r="G69" s="55"/>
      <c r="H69" s="55"/>
      <c r="I69" s="55"/>
      <c r="J69" s="55"/>
      <c r="K69" s="55"/>
      <c r="L69" s="55"/>
      <c r="M69" s="55"/>
      <c r="N69" s="55"/>
      <c r="O69" s="33"/>
      <c r="P69" s="33"/>
      <c r="Q69" s="33"/>
      <c r="R69" s="33"/>
    </row>
    <row r="70" spans="1:18" ht="12.75">
      <c r="A70" s="72"/>
      <c r="B70" s="91"/>
      <c r="C70" s="30" t="s">
        <v>146</v>
      </c>
      <c r="D70" s="27">
        <v>0</v>
      </c>
      <c r="E70" s="31">
        <v>0</v>
      </c>
      <c r="F70" s="28">
        <f t="shared" si="5"/>
        <v>0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2.75">
      <c r="A71" s="72"/>
      <c r="B71" s="91"/>
      <c r="C71" s="30" t="s">
        <v>147</v>
      </c>
      <c r="D71" s="27">
        <v>0</v>
      </c>
      <c r="E71" s="27">
        <f>(36*500)</f>
        <v>18000</v>
      </c>
      <c r="F71" s="28">
        <f t="shared" si="5"/>
        <v>18000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>
      <c r="A72" s="72"/>
      <c r="B72" s="91"/>
      <c r="C72" s="30" t="s">
        <v>105</v>
      </c>
      <c r="D72" s="27">
        <v>0</v>
      </c>
      <c r="E72" s="31">
        <v>0</v>
      </c>
      <c r="F72" s="28">
        <f t="shared" si="5"/>
        <v>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.75">
      <c r="A73" s="72"/>
      <c r="B73" s="91"/>
      <c r="C73" s="30" t="s">
        <v>104</v>
      </c>
      <c r="D73" s="27">
        <v>0</v>
      </c>
      <c r="E73" s="31">
        <v>0</v>
      </c>
      <c r="F73" s="28">
        <f t="shared" si="5"/>
        <v>0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2.75">
      <c r="A74" s="72"/>
      <c r="B74" s="91"/>
      <c r="C74" s="30" t="s">
        <v>148</v>
      </c>
      <c r="D74" s="27">
        <v>0</v>
      </c>
      <c r="E74" s="31">
        <v>0</v>
      </c>
      <c r="F74" s="28">
        <f t="shared" si="5"/>
        <v>0</v>
      </c>
      <c r="G74" s="33"/>
      <c r="H74" s="33"/>
      <c r="I74" s="33"/>
      <c r="J74" s="33"/>
      <c r="K74" s="33"/>
      <c r="L74" s="33"/>
      <c r="M74" s="33"/>
      <c r="N74" s="33"/>
      <c r="O74" s="32"/>
      <c r="P74" s="32"/>
      <c r="Q74" s="32"/>
      <c r="R74" s="32"/>
    </row>
    <row r="75" spans="1:18" ht="12.75">
      <c r="A75" s="72"/>
      <c r="B75" s="91"/>
      <c r="C75" s="30" t="s">
        <v>103</v>
      </c>
      <c r="D75" s="27">
        <v>0</v>
      </c>
      <c r="E75" s="31">
        <v>0</v>
      </c>
      <c r="F75" s="28">
        <f t="shared" si="5"/>
        <v>0</v>
      </c>
      <c r="G75" s="33"/>
      <c r="H75" s="33"/>
      <c r="I75" s="33"/>
      <c r="J75" s="33"/>
      <c r="K75" s="33"/>
      <c r="L75" s="33"/>
      <c r="M75" s="33"/>
      <c r="N75" s="33"/>
      <c r="O75" s="32"/>
      <c r="P75" s="32"/>
      <c r="Q75" s="32"/>
      <c r="R75" s="32"/>
    </row>
    <row r="76" spans="1:18" ht="12.75">
      <c r="A76" s="72"/>
      <c r="B76" s="91"/>
      <c r="C76" s="30" t="s">
        <v>149</v>
      </c>
      <c r="D76" s="27">
        <v>0</v>
      </c>
      <c r="E76" s="31">
        <v>0</v>
      </c>
      <c r="F76" s="28">
        <f t="shared" si="5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3.5" thickBot="1">
      <c r="A77" s="125"/>
      <c r="B77" s="127"/>
      <c r="C77" s="34" t="s">
        <v>32</v>
      </c>
      <c r="D77" s="35">
        <f>SUM(D68:D76)</f>
        <v>0</v>
      </c>
      <c r="E77" s="35">
        <f>SUM(E68:E76)</f>
        <v>50400</v>
      </c>
      <c r="F77" s="35">
        <f>SUM(F68:F76)</f>
        <v>50400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4.25" thickBot="1" thickTop="1">
      <c r="A78" s="37" t="s">
        <v>49</v>
      </c>
      <c r="B78" s="38"/>
      <c r="C78" s="38"/>
      <c r="D78" s="39">
        <f>D57+D67+D77</f>
        <v>0</v>
      </c>
      <c r="E78" s="39">
        <f>E57+E67+E77</f>
        <v>100400</v>
      </c>
      <c r="F78" s="39">
        <f>F57+F67+F77</f>
        <v>100400</v>
      </c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</sheetData>
  <mergeCells count="28">
    <mergeCell ref="A1:Q1"/>
    <mergeCell ref="A3:R3"/>
    <mergeCell ref="A4:R4"/>
    <mergeCell ref="A11:A20"/>
    <mergeCell ref="B11:B20"/>
    <mergeCell ref="A5:R5"/>
    <mergeCell ref="A7:R7"/>
    <mergeCell ref="C9:C10"/>
    <mergeCell ref="D9:F9"/>
    <mergeCell ref="G9:R9"/>
    <mergeCell ref="A58:A67"/>
    <mergeCell ref="A68:A77"/>
    <mergeCell ref="A48:A57"/>
    <mergeCell ref="B46:B47"/>
    <mergeCell ref="B58:B67"/>
    <mergeCell ref="B68:B77"/>
    <mergeCell ref="B48:B57"/>
    <mergeCell ref="A46:A47"/>
    <mergeCell ref="C46:C47"/>
    <mergeCell ref="D46:F46"/>
    <mergeCell ref="G46:R46"/>
    <mergeCell ref="A9:A10"/>
    <mergeCell ref="B9:B10"/>
    <mergeCell ref="B21:B30"/>
    <mergeCell ref="B31:B40"/>
    <mergeCell ref="A21:A30"/>
    <mergeCell ref="A31:A40"/>
    <mergeCell ref="A44:R44"/>
  </mergeCells>
  <printOptions horizontalCentered="1"/>
  <pageMargins left="0.3937007874015748" right="0.3937007874015748" top="0.5905511811023623" bottom="0.3937007874015748" header="0.5118110236220472" footer="0.5118110236220472"/>
  <pageSetup firstPageNumber="20" useFirstPageNumber="1" horizontalDpi="300" verticalDpi="300" orientation="landscape" scale="70" r:id="rId1"/>
  <headerFooter alignWithMargins="0">
    <oddFooter>&amp;C&amp;P</oddFooter>
  </headerFooter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8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5.00390625" style="3" customWidth="1"/>
    <col min="2" max="2" width="19.00390625" style="3" customWidth="1"/>
    <col min="3" max="3" width="15.7109375" style="3" customWidth="1"/>
    <col min="4" max="6" width="11.7109375" style="3" customWidth="1"/>
    <col min="7" max="17" width="6.421875" style="21" customWidth="1"/>
    <col min="18" max="18" width="6.8515625" style="21" customWidth="1"/>
    <col min="19" max="16384" width="9.140625" style="3" customWidth="1"/>
  </cols>
  <sheetData>
    <row r="1" spans="1:18" ht="38.25" customHeight="1">
      <c r="A1" s="110" t="s">
        <v>326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</row>
    <row r="2" spans="1:18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2" t="s">
        <v>179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25.5" customHeight="1">
      <c r="A5" s="128" t="s">
        <v>194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3:6" ht="12.75">
      <c r="C6" s="20"/>
      <c r="D6" s="20"/>
      <c r="E6" s="20"/>
      <c r="F6" s="20"/>
    </row>
    <row r="7" spans="1:18" ht="12.75">
      <c r="A7" s="129" t="s">
        <v>182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3:6" ht="12.75">
      <c r="C8" s="22"/>
      <c r="D8" s="20"/>
      <c r="E8" s="20"/>
      <c r="F8" s="20"/>
    </row>
    <row r="9" spans="1:18" ht="12.75">
      <c r="A9" s="89" t="s">
        <v>153</v>
      </c>
      <c r="B9" s="89" t="s">
        <v>154</v>
      </c>
      <c r="C9" s="89" t="s">
        <v>155</v>
      </c>
      <c r="D9" s="130" t="s">
        <v>156</v>
      </c>
      <c r="E9" s="131"/>
      <c r="F9" s="132"/>
      <c r="G9" s="133" t="s">
        <v>157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6.25" thickBot="1">
      <c r="A10" s="125"/>
      <c r="B10" s="125"/>
      <c r="C10" s="125"/>
      <c r="D10" s="23" t="s">
        <v>121</v>
      </c>
      <c r="E10" s="23" t="s">
        <v>138</v>
      </c>
      <c r="F10" s="23" t="s">
        <v>137</v>
      </c>
      <c r="G10" s="24" t="s">
        <v>158</v>
      </c>
      <c r="H10" s="24" t="s">
        <v>159</v>
      </c>
      <c r="I10" s="24" t="s">
        <v>160</v>
      </c>
      <c r="J10" s="25" t="s">
        <v>161</v>
      </c>
      <c r="K10" s="25" t="s">
        <v>162</v>
      </c>
      <c r="L10" s="25" t="s">
        <v>163</v>
      </c>
      <c r="M10" s="25" t="s">
        <v>164</v>
      </c>
      <c r="N10" s="25" t="s">
        <v>165</v>
      </c>
      <c r="O10" s="25" t="s">
        <v>166</v>
      </c>
      <c r="P10" s="25" t="s">
        <v>167</v>
      </c>
      <c r="Q10" s="25" t="s">
        <v>168</v>
      </c>
      <c r="R10" s="25" t="s">
        <v>169</v>
      </c>
    </row>
    <row r="11" spans="1:18" ht="12.75" customHeight="1" thickTop="1">
      <c r="A11" s="124" t="s">
        <v>33</v>
      </c>
      <c r="B11" s="126" t="s">
        <v>120</v>
      </c>
      <c r="C11" s="26" t="s">
        <v>106</v>
      </c>
      <c r="D11" s="27">
        <v>0</v>
      </c>
      <c r="E11" s="27">
        <v>0</v>
      </c>
      <c r="F11" s="28">
        <f aca="true" t="shared" si="0" ref="F11:F19">D11+E11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72"/>
      <c r="B12" s="91"/>
      <c r="C12" s="30" t="s">
        <v>145</v>
      </c>
      <c r="D12" s="27">
        <v>0</v>
      </c>
      <c r="E12" s="31">
        <v>0</v>
      </c>
      <c r="F12" s="28">
        <f t="shared" si="0"/>
        <v>0</v>
      </c>
      <c r="G12" s="32"/>
      <c r="H12" s="33"/>
      <c r="I12" s="33"/>
      <c r="J12" s="33"/>
      <c r="K12" s="33"/>
      <c r="L12" s="33"/>
      <c r="M12" s="33"/>
      <c r="N12" s="32"/>
      <c r="O12" s="55"/>
      <c r="P12" s="55"/>
      <c r="Q12" s="55"/>
      <c r="R12" s="55"/>
    </row>
    <row r="13" spans="1:18" ht="12.75">
      <c r="A13" s="72"/>
      <c r="B13" s="91"/>
      <c r="C13" s="30" t="s">
        <v>146</v>
      </c>
      <c r="D13" s="27">
        <v>0</v>
      </c>
      <c r="E13" s="31">
        <v>0</v>
      </c>
      <c r="F13" s="28">
        <f t="shared" si="0"/>
        <v>0</v>
      </c>
      <c r="G13" s="32"/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</row>
    <row r="14" spans="1:18" ht="12.75">
      <c r="A14" s="72"/>
      <c r="B14" s="91"/>
      <c r="C14" s="30" t="s">
        <v>147</v>
      </c>
      <c r="D14" s="27">
        <v>0</v>
      </c>
      <c r="E14" s="31">
        <v>5000</v>
      </c>
      <c r="F14" s="28">
        <f t="shared" si="0"/>
        <v>5000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>
      <c r="A15" s="72"/>
      <c r="B15" s="91"/>
      <c r="C15" s="30" t="s">
        <v>105</v>
      </c>
      <c r="D15" s="27">
        <v>0</v>
      </c>
      <c r="E15" s="31">
        <v>0</v>
      </c>
      <c r="F15" s="28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2.75">
      <c r="A16" s="72"/>
      <c r="B16" s="91"/>
      <c r="C16" s="30" t="s">
        <v>104</v>
      </c>
      <c r="D16" s="27">
        <v>0</v>
      </c>
      <c r="E16" s="31">
        <v>0</v>
      </c>
      <c r="F16" s="2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72"/>
      <c r="B17" s="91"/>
      <c r="C17" s="30" t="s">
        <v>148</v>
      </c>
      <c r="D17" s="27">
        <v>0</v>
      </c>
      <c r="E17" s="31">
        <v>0</v>
      </c>
      <c r="F17" s="28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2.75">
      <c r="A18" s="72"/>
      <c r="B18" s="91"/>
      <c r="C18" s="30" t="s">
        <v>103</v>
      </c>
      <c r="D18" s="27">
        <v>0</v>
      </c>
      <c r="E18" s="31">
        <v>0</v>
      </c>
      <c r="F18" s="28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72"/>
      <c r="B19" s="91"/>
      <c r="C19" s="30" t="s">
        <v>149</v>
      </c>
      <c r="D19" s="27">
        <v>0</v>
      </c>
      <c r="E19" s="31">
        <v>0</v>
      </c>
      <c r="F19" s="28">
        <f t="shared" si="0"/>
        <v>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3.5" thickBot="1">
      <c r="A20" s="125"/>
      <c r="B20" s="127"/>
      <c r="C20" s="34" t="s">
        <v>95</v>
      </c>
      <c r="D20" s="35">
        <f>SUM(D11:D19)</f>
        <v>0</v>
      </c>
      <c r="E20" s="35">
        <f>SUM(E11:E19)</f>
        <v>5000</v>
      </c>
      <c r="F20" s="35">
        <f>SUM(F11:F19)</f>
        <v>5000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 thickTop="1">
      <c r="A21" s="124" t="s">
        <v>34</v>
      </c>
      <c r="B21" s="126" t="s">
        <v>140</v>
      </c>
      <c r="C21" s="26" t="s">
        <v>106</v>
      </c>
      <c r="D21" s="27">
        <v>0</v>
      </c>
      <c r="E21" s="27">
        <v>0</v>
      </c>
      <c r="F21" s="28">
        <f aca="true" t="shared" si="1" ref="F21:F29">D21+E21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72"/>
      <c r="B22" s="91"/>
      <c r="C22" s="30" t="s">
        <v>145</v>
      </c>
      <c r="D22" s="27">
        <v>0</v>
      </c>
      <c r="E22" s="31">
        <v>0</v>
      </c>
      <c r="F22" s="28">
        <f t="shared" si="1"/>
        <v>0</v>
      </c>
      <c r="G22" s="33"/>
      <c r="H22" s="33"/>
      <c r="I22" s="33"/>
      <c r="J22" s="33"/>
      <c r="K22" s="33"/>
      <c r="L22" s="33"/>
      <c r="M22" s="33"/>
      <c r="N22" s="33"/>
      <c r="O22" s="55"/>
      <c r="P22" s="55"/>
      <c r="Q22" s="55"/>
      <c r="R22" s="55"/>
    </row>
    <row r="23" spans="1:18" ht="12.75">
      <c r="A23" s="72"/>
      <c r="B23" s="91"/>
      <c r="C23" s="30" t="s">
        <v>146</v>
      </c>
      <c r="D23" s="27">
        <v>0</v>
      </c>
      <c r="E23" s="31">
        <v>46000</v>
      </c>
      <c r="F23" s="28">
        <f t="shared" si="1"/>
        <v>46000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>
      <c r="A24" s="72"/>
      <c r="B24" s="91"/>
      <c r="C24" s="30" t="s">
        <v>147</v>
      </c>
      <c r="D24" s="27">
        <v>0</v>
      </c>
      <c r="E24" s="31">
        <v>0</v>
      </c>
      <c r="F24" s="28">
        <f t="shared" si="1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>
      <c r="A25" s="72"/>
      <c r="B25" s="91"/>
      <c r="C25" s="30" t="s">
        <v>105</v>
      </c>
      <c r="D25" s="27">
        <v>0</v>
      </c>
      <c r="E25" s="31">
        <v>0</v>
      </c>
      <c r="F25" s="28">
        <f t="shared" si="1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>
      <c r="A26" s="72"/>
      <c r="B26" s="91"/>
      <c r="C26" s="30" t="s">
        <v>104</v>
      </c>
      <c r="D26" s="27">
        <v>0</v>
      </c>
      <c r="E26" s="31">
        <v>0</v>
      </c>
      <c r="F26" s="28">
        <f t="shared" si="1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2.75">
      <c r="A27" s="72"/>
      <c r="B27" s="91"/>
      <c r="C27" s="30" t="s">
        <v>148</v>
      </c>
      <c r="D27" s="27">
        <v>0</v>
      </c>
      <c r="E27" s="31">
        <v>0</v>
      </c>
      <c r="F27" s="28">
        <f t="shared" si="1"/>
        <v>0</v>
      </c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</row>
    <row r="28" spans="1:18" ht="12.75">
      <c r="A28" s="72"/>
      <c r="B28" s="91"/>
      <c r="C28" s="30" t="s">
        <v>103</v>
      </c>
      <c r="D28" s="27">
        <v>0</v>
      </c>
      <c r="E28" s="31">
        <v>0</v>
      </c>
      <c r="F28" s="28">
        <f t="shared" si="1"/>
        <v>0</v>
      </c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3"/>
    </row>
    <row r="29" spans="1:18" ht="12.75">
      <c r="A29" s="72"/>
      <c r="B29" s="91"/>
      <c r="C29" s="30" t="s">
        <v>149</v>
      </c>
      <c r="D29" s="27">
        <v>0</v>
      </c>
      <c r="E29" s="31">
        <v>3000</v>
      </c>
      <c r="F29" s="28">
        <f t="shared" si="1"/>
        <v>3000</v>
      </c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3"/>
    </row>
    <row r="30" spans="1:18" ht="13.5" thickBot="1">
      <c r="A30" s="125"/>
      <c r="B30" s="127"/>
      <c r="C30" s="34" t="s">
        <v>36</v>
      </c>
      <c r="D30" s="35">
        <f>SUM(D21:D29)</f>
        <v>0</v>
      </c>
      <c r="E30" s="35">
        <f>SUM(E21:E29)</f>
        <v>49000</v>
      </c>
      <c r="F30" s="35">
        <f>SUM(F21:F29)</f>
        <v>49000</v>
      </c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3"/>
    </row>
    <row r="31" spans="1:18" ht="12.75" customHeight="1" thickTop="1">
      <c r="A31" s="124" t="s">
        <v>37</v>
      </c>
      <c r="B31" s="126" t="s">
        <v>110</v>
      </c>
      <c r="C31" s="26" t="s">
        <v>106</v>
      </c>
      <c r="D31" s="27">
        <v>0</v>
      </c>
      <c r="E31" s="27">
        <v>0</v>
      </c>
      <c r="F31" s="28">
        <f aca="true" t="shared" si="2" ref="F31:F39">D31+E31</f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2.75">
      <c r="A32" s="72"/>
      <c r="B32" s="91"/>
      <c r="C32" s="30" t="s">
        <v>145</v>
      </c>
      <c r="D32" s="27">
        <v>0</v>
      </c>
      <c r="E32" s="31">
        <f>15*5*180</f>
        <v>13500</v>
      </c>
      <c r="F32" s="28">
        <f t="shared" si="2"/>
        <v>13500</v>
      </c>
      <c r="G32" s="33"/>
      <c r="H32" s="33"/>
      <c r="I32" s="33"/>
      <c r="J32" s="33"/>
      <c r="K32" s="33"/>
      <c r="L32" s="33"/>
      <c r="M32" s="33"/>
      <c r="N32" s="33"/>
      <c r="O32" s="55"/>
      <c r="P32" s="55"/>
      <c r="Q32" s="55"/>
      <c r="R32" s="55"/>
    </row>
    <row r="33" spans="1:18" ht="12.75">
      <c r="A33" s="72"/>
      <c r="B33" s="91"/>
      <c r="C33" s="30" t="s">
        <v>146</v>
      </c>
      <c r="D33" s="27">
        <v>0</v>
      </c>
      <c r="E33" s="31">
        <v>0</v>
      </c>
      <c r="F33" s="28">
        <f t="shared" si="2"/>
        <v>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2.75">
      <c r="A34" s="72"/>
      <c r="B34" s="91"/>
      <c r="C34" s="30" t="s">
        <v>147</v>
      </c>
      <c r="D34" s="27">
        <v>0</v>
      </c>
      <c r="E34" s="31">
        <f>15*500</f>
        <v>7500</v>
      </c>
      <c r="F34" s="28">
        <f t="shared" si="2"/>
        <v>7500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2.75">
      <c r="A35" s="72"/>
      <c r="B35" s="91"/>
      <c r="C35" s="30" t="s">
        <v>105</v>
      </c>
      <c r="D35" s="27">
        <v>0</v>
      </c>
      <c r="E35" s="31">
        <v>0</v>
      </c>
      <c r="F35" s="28">
        <f t="shared" si="2"/>
        <v>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2.75">
      <c r="A36" s="72"/>
      <c r="B36" s="91"/>
      <c r="C36" s="30" t="s">
        <v>104</v>
      </c>
      <c r="D36" s="27">
        <v>0</v>
      </c>
      <c r="E36" s="31">
        <v>0</v>
      </c>
      <c r="F36" s="28">
        <f t="shared" si="2"/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2.75">
      <c r="A37" s="72"/>
      <c r="B37" s="91"/>
      <c r="C37" s="30" t="s">
        <v>148</v>
      </c>
      <c r="D37" s="27">
        <v>0</v>
      </c>
      <c r="E37" s="31">
        <v>0</v>
      </c>
      <c r="F37" s="28">
        <f t="shared" si="2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72"/>
      <c r="B38" s="91"/>
      <c r="C38" s="30" t="s">
        <v>103</v>
      </c>
      <c r="D38" s="27">
        <v>0</v>
      </c>
      <c r="E38" s="31">
        <v>0</v>
      </c>
      <c r="F38" s="28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72"/>
      <c r="B39" s="91"/>
      <c r="C39" s="30" t="s">
        <v>149</v>
      </c>
      <c r="D39" s="27">
        <v>0</v>
      </c>
      <c r="E39" s="31">
        <v>0</v>
      </c>
      <c r="F39" s="28">
        <f t="shared" si="2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3.5" thickBot="1">
      <c r="A40" s="125"/>
      <c r="B40" s="127"/>
      <c r="C40" s="34" t="s">
        <v>35</v>
      </c>
      <c r="D40" s="35">
        <f>SUM(D31:D39)</f>
        <v>0</v>
      </c>
      <c r="E40" s="35">
        <f>SUM(E31:E39)</f>
        <v>21000</v>
      </c>
      <c r="F40" s="35">
        <f>SUM(F31:F39)</f>
        <v>21000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4.25" thickBot="1" thickTop="1">
      <c r="A41" s="37" t="s">
        <v>38</v>
      </c>
      <c r="B41" s="38"/>
      <c r="C41" s="38"/>
      <c r="D41" s="39">
        <f>D20+D30+D40</f>
        <v>0</v>
      </c>
      <c r="E41" s="39">
        <f>E20+E30+E40</f>
        <v>75000</v>
      </c>
      <c r="F41" s="39">
        <f>F20+F30+F40</f>
        <v>75000</v>
      </c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</row>
    <row r="44" spans="1:18" ht="12.75">
      <c r="A44" s="129" t="s">
        <v>183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3:6" ht="12.75">
      <c r="C45" s="22"/>
      <c r="D45" s="20"/>
      <c r="E45" s="20"/>
      <c r="F45" s="20"/>
    </row>
    <row r="46" spans="1:18" ht="12.75">
      <c r="A46" s="89" t="s">
        <v>153</v>
      </c>
      <c r="B46" s="89" t="s">
        <v>154</v>
      </c>
      <c r="C46" s="89" t="s">
        <v>155</v>
      </c>
      <c r="D46" s="130" t="s">
        <v>156</v>
      </c>
      <c r="E46" s="131"/>
      <c r="F46" s="132"/>
      <c r="G46" s="133" t="s">
        <v>157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</row>
    <row r="47" spans="1:18" ht="26.25" thickBot="1">
      <c r="A47" s="125"/>
      <c r="B47" s="125"/>
      <c r="C47" s="125"/>
      <c r="D47" s="23" t="s">
        <v>121</v>
      </c>
      <c r="E47" s="23" t="s">
        <v>138</v>
      </c>
      <c r="F47" s="23" t="s">
        <v>137</v>
      </c>
      <c r="G47" s="24" t="s">
        <v>158</v>
      </c>
      <c r="H47" s="24" t="s">
        <v>159</v>
      </c>
      <c r="I47" s="24" t="s">
        <v>160</v>
      </c>
      <c r="J47" s="25" t="s">
        <v>161</v>
      </c>
      <c r="K47" s="25" t="s">
        <v>162</v>
      </c>
      <c r="L47" s="25" t="s">
        <v>163</v>
      </c>
      <c r="M47" s="25" t="s">
        <v>164</v>
      </c>
      <c r="N47" s="25" t="s">
        <v>165</v>
      </c>
      <c r="O47" s="25" t="s">
        <v>166</v>
      </c>
      <c r="P47" s="25" t="s">
        <v>167</v>
      </c>
      <c r="Q47" s="25" t="s">
        <v>168</v>
      </c>
      <c r="R47" s="25" t="s">
        <v>169</v>
      </c>
    </row>
    <row r="48" spans="1:18" ht="12.75" customHeight="1" thickTop="1">
      <c r="A48" s="124" t="s">
        <v>33</v>
      </c>
      <c r="B48" s="126" t="s">
        <v>120</v>
      </c>
      <c r="C48" s="26" t="s">
        <v>106</v>
      </c>
      <c r="D48" s="27">
        <v>0</v>
      </c>
      <c r="E48" s="27">
        <v>0</v>
      </c>
      <c r="F48" s="28">
        <f aca="true" t="shared" si="3" ref="F48:F56">D48+E48</f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72"/>
      <c r="B49" s="91"/>
      <c r="C49" s="30" t="s">
        <v>145</v>
      </c>
      <c r="D49" s="27">
        <v>0</v>
      </c>
      <c r="E49" s="31">
        <v>0</v>
      </c>
      <c r="F49" s="28">
        <f t="shared" si="3"/>
        <v>0</v>
      </c>
      <c r="G49" s="55"/>
      <c r="H49" s="55"/>
      <c r="I49" s="55"/>
      <c r="J49" s="55"/>
      <c r="K49" s="55"/>
      <c r="L49" s="55"/>
      <c r="M49" s="55"/>
      <c r="N49" s="55"/>
      <c r="O49" s="32"/>
      <c r="P49" s="32"/>
      <c r="Q49" s="32"/>
      <c r="R49" s="32"/>
    </row>
    <row r="50" spans="1:18" ht="12.75">
      <c r="A50" s="72"/>
      <c r="B50" s="91"/>
      <c r="C50" s="30" t="s">
        <v>146</v>
      </c>
      <c r="D50" s="27">
        <v>0</v>
      </c>
      <c r="E50" s="31">
        <v>0</v>
      </c>
      <c r="F50" s="28">
        <f t="shared" si="3"/>
        <v>0</v>
      </c>
      <c r="G50" s="33"/>
      <c r="H50" s="33"/>
      <c r="I50" s="33"/>
      <c r="J50" s="33"/>
      <c r="K50" s="33"/>
      <c r="L50" s="33"/>
      <c r="M50" s="33"/>
      <c r="N50" s="33"/>
      <c r="O50" s="32"/>
      <c r="P50" s="32"/>
      <c r="Q50" s="32"/>
      <c r="R50" s="32"/>
    </row>
    <row r="51" spans="1:18" ht="12.75">
      <c r="A51" s="72"/>
      <c r="B51" s="91"/>
      <c r="C51" s="30" t="s">
        <v>147</v>
      </c>
      <c r="D51" s="27">
        <v>0</v>
      </c>
      <c r="E51" s="31">
        <v>5000</v>
      </c>
      <c r="F51" s="28">
        <f t="shared" si="3"/>
        <v>5000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72"/>
      <c r="B52" s="91"/>
      <c r="C52" s="30" t="s">
        <v>105</v>
      </c>
      <c r="D52" s="27">
        <v>0</v>
      </c>
      <c r="E52" s="31">
        <v>0</v>
      </c>
      <c r="F52" s="28">
        <f t="shared" si="3"/>
        <v>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72"/>
      <c r="B53" s="91"/>
      <c r="C53" s="30" t="s">
        <v>104</v>
      </c>
      <c r="D53" s="27">
        <v>0</v>
      </c>
      <c r="E53" s="31">
        <v>0</v>
      </c>
      <c r="F53" s="28">
        <f t="shared" si="3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>
      <c r="A54" s="72"/>
      <c r="B54" s="91"/>
      <c r="C54" s="30" t="s">
        <v>148</v>
      </c>
      <c r="D54" s="27">
        <v>0</v>
      </c>
      <c r="E54" s="31">
        <v>0</v>
      </c>
      <c r="F54" s="28">
        <f t="shared" si="3"/>
        <v>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2.75">
      <c r="A55" s="72"/>
      <c r="B55" s="91"/>
      <c r="C55" s="30" t="s">
        <v>103</v>
      </c>
      <c r="D55" s="27">
        <v>0</v>
      </c>
      <c r="E55" s="31">
        <v>0</v>
      </c>
      <c r="F55" s="28">
        <f t="shared" si="3"/>
        <v>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>
      <c r="A56" s="72"/>
      <c r="B56" s="91"/>
      <c r="C56" s="30" t="s">
        <v>149</v>
      </c>
      <c r="D56" s="27">
        <v>0</v>
      </c>
      <c r="E56" s="31">
        <v>0</v>
      </c>
      <c r="F56" s="28">
        <f t="shared" si="3"/>
        <v>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3.5" thickBot="1">
      <c r="A57" s="125"/>
      <c r="B57" s="127"/>
      <c r="C57" s="34" t="s">
        <v>95</v>
      </c>
      <c r="D57" s="35">
        <f>SUM(D48:D56)</f>
        <v>0</v>
      </c>
      <c r="E57" s="35">
        <f>SUM(E48:E56)</f>
        <v>5000</v>
      </c>
      <c r="F57" s="35">
        <f>SUM(F48:F56)</f>
        <v>5000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2.75" customHeight="1" thickTop="1">
      <c r="A58" s="124" t="s">
        <v>34</v>
      </c>
      <c r="B58" s="126" t="s">
        <v>140</v>
      </c>
      <c r="C58" s="26" t="s">
        <v>106</v>
      </c>
      <c r="D58" s="27">
        <v>0</v>
      </c>
      <c r="E58" s="27">
        <v>0</v>
      </c>
      <c r="F58" s="28">
        <f aca="true" t="shared" si="4" ref="F58:F66">D58+E58</f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75">
      <c r="A59" s="72"/>
      <c r="B59" s="91"/>
      <c r="C59" s="30" t="s">
        <v>145</v>
      </c>
      <c r="D59" s="27">
        <v>0</v>
      </c>
      <c r="E59" s="31">
        <v>0</v>
      </c>
      <c r="F59" s="28">
        <f t="shared" si="4"/>
        <v>0</v>
      </c>
      <c r="G59" s="55"/>
      <c r="H59" s="55"/>
      <c r="I59" s="55"/>
      <c r="J59" s="55"/>
      <c r="K59" s="55"/>
      <c r="L59" s="55"/>
      <c r="M59" s="55"/>
      <c r="N59" s="55"/>
      <c r="O59" s="33"/>
      <c r="P59" s="33"/>
      <c r="Q59" s="33"/>
      <c r="R59" s="33"/>
    </row>
    <row r="60" spans="1:18" ht="12.75">
      <c r="A60" s="72"/>
      <c r="B60" s="91"/>
      <c r="C60" s="30" t="s">
        <v>146</v>
      </c>
      <c r="D60" s="27">
        <v>0</v>
      </c>
      <c r="E60" s="31">
        <v>80500</v>
      </c>
      <c r="F60" s="28">
        <f t="shared" si="4"/>
        <v>80500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2.75">
      <c r="A61" s="72"/>
      <c r="B61" s="91"/>
      <c r="C61" s="30" t="s">
        <v>147</v>
      </c>
      <c r="D61" s="27">
        <v>0</v>
      </c>
      <c r="E61" s="31">
        <v>108000</v>
      </c>
      <c r="F61" s="28">
        <f t="shared" si="4"/>
        <v>108000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2.75">
      <c r="A62" s="72"/>
      <c r="B62" s="91"/>
      <c r="C62" s="30" t="s">
        <v>105</v>
      </c>
      <c r="D62" s="27">
        <v>0</v>
      </c>
      <c r="E62" s="31">
        <v>0</v>
      </c>
      <c r="F62" s="28">
        <f t="shared" si="4"/>
        <v>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2.75">
      <c r="A63" s="72"/>
      <c r="B63" s="91"/>
      <c r="C63" s="30" t="s">
        <v>104</v>
      </c>
      <c r="D63" s="27">
        <v>0</v>
      </c>
      <c r="E63" s="31">
        <v>0</v>
      </c>
      <c r="F63" s="28">
        <f t="shared" si="4"/>
        <v>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2.75">
      <c r="A64" s="72"/>
      <c r="B64" s="91"/>
      <c r="C64" s="30" t="s">
        <v>148</v>
      </c>
      <c r="D64" s="27">
        <v>0</v>
      </c>
      <c r="E64" s="31">
        <v>0</v>
      </c>
      <c r="F64" s="28">
        <f t="shared" si="4"/>
        <v>0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2.75">
      <c r="A65" s="72"/>
      <c r="B65" s="91"/>
      <c r="C65" s="30" t="s">
        <v>103</v>
      </c>
      <c r="D65" s="27">
        <v>0</v>
      </c>
      <c r="E65" s="31">
        <v>0</v>
      </c>
      <c r="F65" s="28">
        <f t="shared" si="4"/>
        <v>0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2.75">
      <c r="A66" s="72"/>
      <c r="B66" s="91"/>
      <c r="C66" s="30" t="s">
        <v>149</v>
      </c>
      <c r="D66" s="27">
        <v>0</v>
      </c>
      <c r="E66" s="31">
        <v>5000</v>
      </c>
      <c r="F66" s="28">
        <f t="shared" si="4"/>
        <v>5000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3.5" thickBot="1">
      <c r="A67" s="125"/>
      <c r="B67" s="127"/>
      <c r="C67" s="34" t="s">
        <v>36</v>
      </c>
      <c r="D67" s="35">
        <f>SUM(D58:D66)</f>
        <v>0</v>
      </c>
      <c r="E67" s="35">
        <f>SUM(E58:E66)</f>
        <v>193500</v>
      </c>
      <c r="F67" s="35">
        <f>SUM(F58:F66)</f>
        <v>193500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2.75" customHeight="1" thickTop="1">
      <c r="A68" s="124" t="s">
        <v>37</v>
      </c>
      <c r="B68" s="126" t="s">
        <v>110</v>
      </c>
      <c r="C68" s="26" t="s">
        <v>106</v>
      </c>
      <c r="D68" s="27">
        <v>0</v>
      </c>
      <c r="E68" s="27">
        <v>0</v>
      </c>
      <c r="F68" s="28">
        <f aca="true" t="shared" si="5" ref="F68:F76">D68+E68</f>
        <v>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72"/>
      <c r="B69" s="91"/>
      <c r="C69" s="30" t="s">
        <v>145</v>
      </c>
      <c r="D69" s="27">
        <v>0</v>
      </c>
      <c r="E69" s="27">
        <f>(36*5*180)</f>
        <v>32400</v>
      </c>
      <c r="F69" s="28">
        <f t="shared" si="5"/>
        <v>32400</v>
      </c>
      <c r="G69" s="55"/>
      <c r="H69" s="55"/>
      <c r="I69" s="55"/>
      <c r="J69" s="55"/>
      <c r="K69" s="55"/>
      <c r="L69" s="55"/>
      <c r="M69" s="55"/>
      <c r="N69" s="55"/>
      <c r="O69" s="33"/>
      <c r="P69" s="33"/>
      <c r="Q69" s="33"/>
      <c r="R69" s="33"/>
    </row>
    <row r="70" spans="1:18" ht="12.75">
      <c r="A70" s="72"/>
      <c r="B70" s="91"/>
      <c r="C70" s="30" t="s">
        <v>146</v>
      </c>
      <c r="D70" s="27">
        <v>0</v>
      </c>
      <c r="E70" s="31">
        <v>0</v>
      </c>
      <c r="F70" s="28">
        <f t="shared" si="5"/>
        <v>0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2.75">
      <c r="A71" s="72"/>
      <c r="B71" s="91"/>
      <c r="C71" s="30" t="s">
        <v>147</v>
      </c>
      <c r="D71" s="27">
        <v>0</v>
      </c>
      <c r="E71" s="27">
        <f>(36*500)</f>
        <v>18000</v>
      </c>
      <c r="F71" s="28">
        <f t="shared" si="5"/>
        <v>18000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>
      <c r="A72" s="72"/>
      <c r="B72" s="91"/>
      <c r="C72" s="30" t="s">
        <v>105</v>
      </c>
      <c r="D72" s="27">
        <v>0</v>
      </c>
      <c r="E72" s="31">
        <v>0</v>
      </c>
      <c r="F72" s="28">
        <f t="shared" si="5"/>
        <v>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.75">
      <c r="A73" s="72"/>
      <c r="B73" s="91"/>
      <c r="C73" s="30" t="s">
        <v>104</v>
      </c>
      <c r="D73" s="27">
        <v>0</v>
      </c>
      <c r="E73" s="31">
        <v>0</v>
      </c>
      <c r="F73" s="28">
        <f t="shared" si="5"/>
        <v>0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2.75">
      <c r="A74" s="72"/>
      <c r="B74" s="91"/>
      <c r="C74" s="30" t="s">
        <v>148</v>
      </c>
      <c r="D74" s="27">
        <v>0</v>
      </c>
      <c r="E74" s="31">
        <v>0</v>
      </c>
      <c r="F74" s="28">
        <f t="shared" si="5"/>
        <v>0</v>
      </c>
      <c r="G74" s="33"/>
      <c r="H74" s="33"/>
      <c r="I74" s="33"/>
      <c r="J74" s="33"/>
      <c r="K74" s="33"/>
      <c r="L74" s="33"/>
      <c r="M74" s="33"/>
      <c r="N74" s="33"/>
      <c r="O74" s="32"/>
      <c r="P74" s="32"/>
      <c r="Q74" s="32"/>
      <c r="R74" s="32"/>
    </row>
    <row r="75" spans="1:18" ht="12.75">
      <c r="A75" s="72"/>
      <c r="B75" s="91"/>
      <c r="C75" s="30" t="s">
        <v>103</v>
      </c>
      <c r="D75" s="27">
        <v>0</v>
      </c>
      <c r="E75" s="31">
        <v>0</v>
      </c>
      <c r="F75" s="28">
        <f t="shared" si="5"/>
        <v>0</v>
      </c>
      <c r="G75" s="33"/>
      <c r="H75" s="33"/>
      <c r="I75" s="33"/>
      <c r="J75" s="33"/>
      <c r="K75" s="33"/>
      <c r="L75" s="33"/>
      <c r="M75" s="33"/>
      <c r="N75" s="33"/>
      <c r="O75" s="32"/>
      <c r="P75" s="32"/>
      <c r="Q75" s="32"/>
      <c r="R75" s="32"/>
    </row>
    <row r="76" spans="1:18" ht="12.75">
      <c r="A76" s="72"/>
      <c r="B76" s="91"/>
      <c r="C76" s="30" t="s">
        <v>149</v>
      </c>
      <c r="D76" s="27">
        <v>0</v>
      </c>
      <c r="E76" s="31">
        <v>0</v>
      </c>
      <c r="F76" s="28">
        <f t="shared" si="5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3.5" thickBot="1">
      <c r="A77" s="125"/>
      <c r="B77" s="127"/>
      <c r="C77" s="34" t="s">
        <v>35</v>
      </c>
      <c r="D77" s="35">
        <f>SUM(D68:D76)</f>
        <v>0</v>
      </c>
      <c r="E77" s="35">
        <f>SUM(E68:E76)</f>
        <v>50400</v>
      </c>
      <c r="F77" s="35">
        <f>SUM(F68:F76)</f>
        <v>50400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4.25" thickBot="1" thickTop="1">
      <c r="A78" s="37" t="s">
        <v>48</v>
      </c>
      <c r="B78" s="38"/>
      <c r="C78" s="38"/>
      <c r="D78" s="39">
        <f>D57+D67+D77</f>
        <v>0</v>
      </c>
      <c r="E78" s="39">
        <f>E57+E67+E77</f>
        <v>248900</v>
      </c>
      <c r="F78" s="39">
        <f>F57+F67+F77</f>
        <v>248900</v>
      </c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</sheetData>
  <mergeCells count="28">
    <mergeCell ref="C46:C47"/>
    <mergeCell ref="D46:F46"/>
    <mergeCell ref="G46:R46"/>
    <mergeCell ref="A9:A10"/>
    <mergeCell ref="B9:B10"/>
    <mergeCell ref="B21:B30"/>
    <mergeCell ref="B31:B40"/>
    <mergeCell ref="A21:A30"/>
    <mergeCell ref="A31:A40"/>
    <mergeCell ref="A44:R44"/>
    <mergeCell ref="A58:A67"/>
    <mergeCell ref="A68:A77"/>
    <mergeCell ref="A48:A57"/>
    <mergeCell ref="B46:B47"/>
    <mergeCell ref="B58:B67"/>
    <mergeCell ref="B68:B77"/>
    <mergeCell ref="B48:B57"/>
    <mergeCell ref="A46:A47"/>
    <mergeCell ref="A1:Q1"/>
    <mergeCell ref="A3:R3"/>
    <mergeCell ref="A4:R4"/>
    <mergeCell ref="A11:A20"/>
    <mergeCell ref="B11:B20"/>
    <mergeCell ref="A5:R5"/>
    <mergeCell ref="A7:R7"/>
    <mergeCell ref="C9:C10"/>
    <mergeCell ref="D9:F9"/>
    <mergeCell ref="G9:R9"/>
  </mergeCells>
  <printOptions horizontalCentered="1"/>
  <pageMargins left="0.3937007874015748" right="0.3937007874015748" top="0.5905511811023623" bottom="0.3937007874015748" header="0.5118110236220472" footer="0.5118110236220472"/>
  <pageSetup firstPageNumber="22" useFirstPageNumber="1" horizontalDpi="300" verticalDpi="300" orientation="landscape" scale="70" r:id="rId1"/>
  <headerFooter alignWithMargins="0">
    <oddFooter>&amp;C&amp;P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5.00390625" style="3" customWidth="1"/>
    <col min="2" max="2" width="19.00390625" style="3" customWidth="1"/>
    <col min="3" max="3" width="15.7109375" style="3" customWidth="1"/>
    <col min="4" max="6" width="11.7109375" style="3" customWidth="1"/>
    <col min="7" max="17" width="6.421875" style="21" customWidth="1"/>
    <col min="18" max="18" width="6.8515625" style="21" customWidth="1"/>
    <col min="19" max="16384" width="9.140625" style="3" customWidth="1"/>
  </cols>
  <sheetData>
    <row r="1" spans="1:18" ht="38.25" customHeight="1">
      <c r="A1" s="110" t="s">
        <v>326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</row>
    <row r="2" spans="1:18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2" t="s">
        <v>179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25.5" customHeight="1">
      <c r="A5" s="128" t="s">
        <v>195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3:6" ht="12.75">
      <c r="C6" s="20"/>
      <c r="D6" s="20"/>
      <c r="E6" s="20"/>
      <c r="F6" s="20"/>
    </row>
    <row r="7" spans="1:18" ht="12.75">
      <c r="A7" s="129" t="s">
        <v>182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3:6" ht="12.75">
      <c r="C8" s="22"/>
      <c r="D8" s="20"/>
      <c r="E8" s="20"/>
      <c r="F8" s="20"/>
    </row>
    <row r="9" spans="1:18" ht="12.75">
      <c r="A9" s="89" t="s">
        <v>153</v>
      </c>
      <c r="B9" s="89" t="s">
        <v>154</v>
      </c>
      <c r="C9" s="89" t="s">
        <v>155</v>
      </c>
      <c r="D9" s="130" t="s">
        <v>156</v>
      </c>
      <c r="E9" s="131"/>
      <c r="F9" s="132"/>
      <c r="G9" s="133" t="s">
        <v>157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6.25" thickBot="1">
      <c r="A10" s="125"/>
      <c r="B10" s="125"/>
      <c r="C10" s="125"/>
      <c r="D10" s="23" t="s">
        <v>121</v>
      </c>
      <c r="E10" s="23" t="s">
        <v>138</v>
      </c>
      <c r="F10" s="23" t="s">
        <v>137</v>
      </c>
      <c r="G10" s="24" t="s">
        <v>158</v>
      </c>
      <c r="H10" s="24" t="s">
        <v>159</v>
      </c>
      <c r="I10" s="24" t="s">
        <v>160</v>
      </c>
      <c r="J10" s="25" t="s">
        <v>161</v>
      </c>
      <c r="K10" s="25" t="s">
        <v>162</v>
      </c>
      <c r="L10" s="25" t="s">
        <v>163</v>
      </c>
      <c r="M10" s="25" t="s">
        <v>164</v>
      </c>
      <c r="N10" s="25" t="s">
        <v>165</v>
      </c>
      <c r="O10" s="25" t="s">
        <v>166</v>
      </c>
      <c r="P10" s="25" t="s">
        <v>167</v>
      </c>
      <c r="Q10" s="25" t="s">
        <v>168</v>
      </c>
      <c r="R10" s="25" t="s">
        <v>169</v>
      </c>
    </row>
    <row r="11" spans="1:18" ht="12.75" customHeight="1" thickTop="1">
      <c r="A11" s="124" t="s">
        <v>40</v>
      </c>
      <c r="B11" s="126" t="s">
        <v>120</v>
      </c>
      <c r="C11" s="26" t="s">
        <v>106</v>
      </c>
      <c r="D11" s="27">
        <v>0</v>
      </c>
      <c r="E11" s="27">
        <v>0</v>
      </c>
      <c r="F11" s="28">
        <f aca="true" t="shared" si="0" ref="F11:F19">D11+E11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72"/>
      <c r="B12" s="91"/>
      <c r="C12" s="30" t="s">
        <v>145</v>
      </c>
      <c r="D12" s="27">
        <v>0</v>
      </c>
      <c r="E12" s="31">
        <v>0</v>
      </c>
      <c r="F12" s="28">
        <f t="shared" si="0"/>
        <v>0</v>
      </c>
      <c r="G12" s="32"/>
      <c r="H12" s="33"/>
      <c r="I12" s="33"/>
      <c r="J12" s="33"/>
      <c r="K12" s="33"/>
      <c r="L12" s="33"/>
      <c r="M12" s="33"/>
      <c r="N12" s="32"/>
      <c r="O12" s="55"/>
      <c r="P12" s="55"/>
      <c r="Q12" s="55"/>
      <c r="R12" s="55"/>
    </row>
    <row r="13" spans="1:18" ht="12.75">
      <c r="A13" s="72"/>
      <c r="B13" s="91"/>
      <c r="C13" s="30" t="s">
        <v>146</v>
      </c>
      <c r="D13" s="27">
        <v>0</v>
      </c>
      <c r="E13" s="31">
        <v>0</v>
      </c>
      <c r="F13" s="28">
        <f t="shared" si="0"/>
        <v>0</v>
      </c>
      <c r="G13" s="32"/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</row>
    <row r="14" spans="1:18" ht="12.75">
      <c r="A14" s="72"/>
      <c r="B14" s="91"/>
      <c r="C14" s="30" t="s">
        <v>147</v>
      </c>
      <c r="D14" s="27">
        <v>0</v>
      </c>
      <c r="E14" s="31">
        <v>5000</v>
      </c>
      <c r="F14" s="28">
        <f t="shared" si="0"/>
        <v>5000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>
      <c r="A15" s="72"/>
      <c r="B15" s="91"/>
      <c r="C15" s="30" t="s">
        <v>105</v>
      </c>
      <c r="D15" s="27">
        <v>0</v>
      </c>
      <c r="E15" s="31">
        <v>0</v>
      </c>
      <c r="F15" s="28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2.75">
      <c r="A16" s="72"/>
      <c r="B16" s="91"/>
      <c r="C16" s="30" t="s">
        <v>104</v>
      </c>
      <c r="D16" s="27">
        <v>0</v>
      </c>
      <c r="E16" s="31">
        <v>0</v>
      </c>
      <c r="F16" s="2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72"/>
      <c r="B17" s="91"/>
      <c r="C17" s="30" t="s">
        <v>148</v>
      </c>
      <c r="D17" s="27">
        <v>0</v>
      </c>
      <c r="E17" s="31">
        <v>0</v>
      </c>
      <c r="F17" s="28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2.75">
      <c r="A18" s="72"/>
      <c r="B18" s="91"/>
      <c r="C18" s="30" t="s">
        <v>103</v>
      </c>
      <c r="D18" s="27">
        <v>0</v>
      </c>
      <c r="E18" s="31">
        <v>0</v>
      </c>
      <c r="F18" s="28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72"/>
      <c r="B19" s="91"/>
      <c r="C19" s="30" t="s">
        <v>149</v>
      </c>
      <c r="D19" s="27">
        <v>0</v>
      </c>
      <c r="E19" s="31">
        <v>0</v>
      </c>
      <c r="F19" s="28">
        <f t="shared" si="0"/>
        <v>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3.5" thickBot="1">
      <c r="A20" s="125"/>
      <c r="B20" s="127"/>
      <c r="C20" s="34" t="s">
        <v>44</v>
      </c>
      <c r="D20" s="35">
        <f>SUM(D11:D19)</f>
        <v>0</v>
      </c>
      <c r="E20" s="35">
        <f>SUM(E11:E19)</f>
        <v>5000</v>
      </c>
      <c r="F20" s="35">
        <f>SUM(F11:F19)</f>
        <v>5000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 thickTop="1">
      <c r="A21" s="124" t="s">
        <v>41</v>
      </c>
      <c r="B21" s="126" t="s">
        <v>140</v>
      </c>
      <c r="C21" s="26" t="s">
        <v>106</v>
      </c>
      <c r="D21" s="27">
        <v>0</v>
      </c>
      <c r="E21" s="27">
        <v>0</v>
      </c>
      <c r="F21" s="28">
        <f aca="true" t="shared" si="1" ref="F21:F29">D21+E21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72"/>
      <c r="B22" s="91"/>
      <c r="C22" s="30" t="s">
        <v>145</v>
      </c>
      <c r="D22" s="27">
        <v>0</v>
      </c>
      <c r="E22" s="31">
        <v>0</v>
      </c>
      <c r="F22" s="28">
        <f t="shared" si="1"/>
        <v>0</v>
      </c>
      <c r="G22" s="33"/>
      <c r="H22" s="33"/>
      <c r="I22" s="33"/>
      <c r="J22" s="33"/>
      <c r="K22" s="33"/>
      <c r="L22" s="33"/>
      <c r="M22" s="33"/>
      <c r="N22" s="33"/>
      <c r="O22" s="55"/>
      <c r="P22" s="55"/>
      <c r="Q22" s="55"/>
      <c r="R22" s="55"/>
    </row>
    <row r="23" spans="1:18" ht="12.75">
      <c r="A23" s="72"/>
      <c r="B23" s="91"/>
      <c r="C23" s="30" t="s">
        <v>146</v>
      </c>
      <c r="D23" s="27">
        <v>0</v>
      </c>
      <c r="E23" s="31">
        <v>36000</v>
      </c>
      <c r="F23" s="28">
        <f t="shared" si="1"/>
        <v>36000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>
      <c r="A24" s="72"/>
      <c r="B24" s="91"/>
      <c r="C24" s="30" t="s">
        <v>147</v>
      </c>
      <c r="D24" s="27">
        <v>0</v>
      </c>
      <c r="E24" s="31">
        <v>0</v>
      </c>
      <c r="F24" s="28">
        <f t="shared" si="1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>
      <c r="A25" s="72"/>
      <c r="B25" s="91"/>
      <c r="C25" s="30" t="s">
        <v>105</v>
      </c>
      <c r="D25" s="27">
        <v>0</v>
      </c>
      <c r="E25" s="31">
        <v>0</v>
      </c>
      <c r="F25" s="28">
        <f t="shared" si="1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>
      <c r="A26" s="72"/>
      <c r="B26" s="91"/>
      <c r="C26" s="30" t="s">
        <v>104</v>
      </c>
      <c r="D26" s="27">
        <v>0</v>
      </c>
      <c r="E26" s="31">
        <v>0</v>
      </c>
      <c r="F26" s="28">
        <f t="shared" si="1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2.75">
      <c r="A27" s="72"/>
      <c r="B27" s="91"/>
      <c r="C27" s="30" t="s">
        <v>148</v>
      </c>
      <c r="D27" s="27">
        <v>0</v>
      </c>
      <c r="E27" s="31">
        <v>0</v>
      </c>
      <c r="F27" s="28">
        <f t="shared" si="1"/>
        <v>0</v>
      </c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</row>
    <row r="28" spans="1:18" ht="12.75">
      <c r="A28" s="72"/>
      <c r="B28" s="91"/>
      <c r="C28" s="30" t="s">
        <v>103</v>
      </c>
      <c r="D28" s="27">
        <v>0</v>
      </c>
      <c r="E28" s="31">
        <v>0</v>
      </c>
      <c r="F28" s="28">
        <f t="shared" si="1"/>
        <v>0</v>
      </c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3"/>
    </row>
    <row r="29" spans="1:18" ht="12.75">
      <c r="A29" s="72"/>
      <c r="B29" s="91"/>
      <c r="C29" s="30" t="s">
        <v>149</v>
      </c>
      <c r="D29" s="27">
        <v>0</v>
      </c>
      <c r="E29" s="31">
        <v>3000</v>
      </c>
      <c r="F29" s="28">
        <f t="shared" si="1"/>
        <v>3000</v>
      </c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3"/>
    </row>
    <row r="30" spans="1:18" ht="13.5" thickBot="1">
      <c r="A30" s="125"/>
      <c r="B30" s="127"/>
      <c r="C30" s="34" t="s">
        <v>45</v>
      </c>
      <c r="D30" s="35">
        <f>SUM(D21:D29)</f>
        <v>0</v>
      </c>
      <c r="E30" s="35">
        <f>SUM(E21:E29)</f>
        <v>39000</v>
      </c>
      <c r="F30" s="35">
        <f>SUM(F21:F29)</f>
        <v>39000</v>
      </c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3"/>
    </row>
    <row r="31" spans="1:18" ht="12.75" customHeight="1" thickTop="1">
      <c r="A31" s="124" t="s">
        <v>42</v>
      </c>
      <c r="B31" s="126" t="s">
        <v>110</v>
      </c>
      <c r="C31" s="26" t="s">
        <v>106</v>
      </c>
      <c r="D31" s="27">
        <v>0</v>
      </c>
      <c r="E31" s="27">
        <v>0</v>
      </c>
      <c r="F31" s="28">
        <f aca="true" t="shared" si="2" ref="F31:F39">D31+E31</f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2.75">
      <c r="A32" s="72"/>
      <c r="B32" s="91"/>
      <c r="C32" s="30" t="s">
        <v>145</v>
      </c>
      <c r="D32" s="27">
        <v>0</v>
      </c>
      <c r="E32" s="31">
        <f>(15*5*180)+(6*5*300)</f>
        <v>22500</v>
      </c>
      <c r="F32" s="28">
        <f t="shared" si="2"/>
        <v>22500</v>
      </c>
      <c r="G32" s="33"/>
      <c r="H32" s="33"/>
      <c r="I32" s="33"/>
      <c r="J32" s="33"/>
      <c r="K32" s="33"/>
      <c r="L32" s="33"/>
      <c r="M32" s="33"/>
      <c r="N32" s="33"/>
      <c r="O32" s="55"/>
      <c r="P32" s="55"/>
      <c r="Q32" s="55"/>
      <c r="R32" s="55"/>
    </row>
    <row r="33" spans="1:18" ht="12.75">
      <c r="A33" s="72"/>
      <c r="B33" s="91"/>
      <c r="C33" s="30" t="s">
        <v>146</v>
      </c>
      <c r="D33" s="27">
        <v>0</v>
      </c>
      <c r="E33" s="31">
        <v>0</v>
      </c>
      <c r="F33" s="28">
        <f t="shared" si="2"/>
        <v>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2.75">
      <c r="A34" s="72"/>
      <c r="B34" s="91"/>
      <c r="C34" s="30" t="s">
        <v>147</v>
      </c>
      <c r="D34" s="27">
        <v>0</v>
      </c>
      <c r="E34" s="31">
        <f>(15*500)+(6*2000)</f>
        <v>19500</v>
      </c>
      <c r="F34" s="28">
        <f t="shared" si="2"/>
        <v>19500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2.75">
      <c r="A35" s="72"/>
      <c r="B35" s="91"/>
      <c r="C35" s="30" t="s">
        <v>105</v>
      </c>
      <c r="D35" s="27">
        <v>0</v>
      </c>
      <c r="E35" s="31">
        <v>0</v>
      </c>
      <c r="F35" s="28">
        <f t="shared" si="2"/>
        <v>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2.75">
      <c r="A36" s="72"/>
      <c r="B36" s="91"/>
      <c r="C36" s="30" t="s">
        <v>104</v>
      </c>
      <c r="D36" s="27">
        <v>0</v>
      </c>
      <c r="E36" s="31">
        <v>0</v>
      </c>
      <c r="F36" s="28">
        <f t="shared" si="2"/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2.75">
      <c r="A37" s="72"/>
      <c r="B37" s="91"/>
      <c r="C37" s="30" t="s">
        <v>148</v>
      </c>
      <c r="D37" s="27">
        <v>0</v>
      </c>
      <c r="E37" s="31">
        <v>0</v>
      </c>
      <c r="F37" s="28">
        <f t="shared" si="2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72"/>
      <c r="B38" s="91"/>
      <c r="C38" s="30" t="s">
        <v>103</v>
      </c>
      <c r="D38" s="27">
        <v>0</v>
      </c>
      <c r="E38" s="31">
        <v>0</v>
      </c>
      <c r="F38" s="28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72"/>
      <c r="B39" s="91"/>
      <c r="C39" s="30" t="s">
        <v>149</v>
      </c>
      <c r="D39" s="27">
        <v>0</v>
      </c>
      <c r="E39" s="31">
        <v>0</v>
      </c>
      <c r="F39" s="28">
        <f t="shared" si="2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3.5" thickBot="1">
      <c r="A40" s="125"/>
      <c r="B40" s="127"/>
      <c r="C40" s="34" t="s">
        <v>46</v>
      </c>
      <c r="D40" s="35">
        <f>SUM(D31:D39)</f>
        <v>0</v>
      </c>
      <c r="E40" s="35">
        <f>SUM(E31:E39)</f>
        <v>42000</v>
      </c>
      <c r="F40" s="35">
        <f>SUM(F31:F39)</f>
        <v>42000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4.25" thickBot="1" thickTop="1">
      <c r="A41" s="37" t="s">
        <v>43</v>
      </c>
      <c r="B41" s="38"/>
      <c r="C41" s="38"/>
      <c r="D41" s="39">
        <f>D20+D30+D40</f>
        <v>0</v>
      </c>
      <c r="E41" s="39">
        <f>E20+E30+E40</f>
        <v>86000</v>
      </c>
      <c r="F41" s="39">
        <f>F20+F30+F40</f>
        <v>86000</v>
      </c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</row>
    <row r="44" spans="1:18" ht="12.75">
      <c r="A44" s="129" t="s">
        <v>183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3:6" ht="12.75">
      <c r="C45" s="22"/>
      <c r="D45" s="20"/>
      <c r="E45" s="20"/>
      <c r="F45" s="20"/>
    </row>
    <row r="46" spans="1:18" ht="12.75">
      <c r="A46" s="89" t="s">
        <v>153</v>
      </c>
      <c r="B46" s="89" t="s">
        <v>154</v>
      </c>
      <c r="C46" s="89" t="s">
        <v>155</v>
      </c>
      <c r="D46" s="130" t="s">
        <v>156</v>
      </c>
      <c r="E46" s="131"/>
      <c r="F46" s="132"/>
      <c r="G46" s="133" t="s">
        <v>157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</row>
    <row r="47" spans="1:18" ht="26.25" thickBot="1">
      <c r="A47" s="125"/>
      <c r="B47" s="125"/>
      <c r="C47" s="125"/>
      <c r="D47" s="23" t="s">
        <v>121</v>
      </c>
      <c r="E47" s="23" t="s">
        <v>138</v>
      </c>
      <c r="F47" s="23" t="s">
        <v>137</v>
      </c>
      <c r="G47" s="24" t="s">
        <v>158</v>
      </c>
      <c r="H47" s="24" t="s">
        <v>159</v>
      </c>
      <c r="I47" s="24" t="s">
        <v>160</v>
      </c>
      <c r="J47" s="25" t="s">
        <v>161</v>
      </c>
      <c r="K47" s="25" t="s">
        <v>162</v>
      </c>
      <c r="L47" s="25" t="s">
        <v>163</v>
      </c>
      <c r="M47" s="25" t="s">
        <v>164</v>
      </c>
      <c r="N47" s="25" t="s">
        <v>165</v>
      </c>
      <c r="O47" s="25" t="s">
        <v>166</v>
      </c>
      <c r="P47" s="25" t="s">
        <v>167</v>
      </c>
      <c r="Q47" s="25" t="s">
        <v>168</v>
      </c>
      <c r="R47" s="25" t="s">
        <v>169</v>
      </c>
    </row>
    <row r="48" spans="1:18" ht="12.75" customHeight="1" thickTop="1">
      <c r="A48" s="124" t="s">
        <v>40</v>
      </c>
      <c r="B48" s="126" t="s">
        <v>120</v>
      </c>
      <c r="C48" s="26" t="s">
        <v>106</v>
      </c>
      <c r="D48" s="27">
        <v>0</v>
      </c>
      <c r="E48" s="27">
        <v>0</v>
      </c>
      <c r="F48" s="28">
        <f aca="true" t="shared" si="3" ref="F48:F56">D48+E48</f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72"/>
      <c r="B49" s="91"/>
      <c r="C49" s="30" t="s">
        <v>145</v>
      </c>
      <c r="D49" s="27">
        <v>0</v>
      </c>
      <c r="E49" s="31">
        <v>0</v>
      </c>
      <c r="F49" s="28">
        <f t="shared" si="3"/>
        <v>0</v>
      </c>
      <c r="G49" s="55"/>
      <c r="H49" s="55"/>
      <c r="I49" s="55"/>
      <c r="J49" s="55"/>
      <c r="K49" s="55"/>
      <c r="L49" s="55"/>
      <c r="M49" s="55"/>
      <c r="N49" s="55"/>
      <c r="O49" s="32"/>
      <c r="P49" s="32"/>
      <c r="Q49" s="32"/>
      <c r="R49" s="32"/>
    </row>
    <row r="50" spans="1:18" ht="12.75">
      <c r="A50" s="72"/>
      <c r="B50" s="91"/>
      <c r="C50" s="30" t="s">
        <v>146</v>
      </c>
      <c r="D50" s="27">
        <v>0</v>
      </c>
      <c r="E50" s="31">
        <v>0</v>
      </c>
      <c r="F50" s="28">
        <f t="shared" si="3"/>
        <v>0</v>
      </c>
      <c r="G50" s="33"/>
      <c r="H50" s="33"/>
      <c r="I50" s="33"/>
      <c r="J50" s="33"/>
      <c r="K50" s="33"/>
      <c r="L50" s="33"/>
      <c r="M50" s="33"/>
      <c r="N50" s="33"/>
      <c r="O50" s="32"/>
      <c r="P50" s="32"/>
      <c r="Q50" s="32"/>
      <c r="R50" s="32"/>
    </row>
    <row r="51" spans="1:18" ht="12.75">
      <c r="A51" s="72"/>
      <c r="B51" s="91"/>
      <c r="C51" s="30" t="s">
        <v>147</v>
      </c>
      <c r="D51" s="27">
        <v>0</v>
      </c>
      <c r="E51" s="31">
        <v>5000</v>
      </c>
      <c r="F51" s="28">
        <f t="shared" si="3"/>
        <v>5000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72"/>
      <c r="B52" s="91"/>
      <c r="C52" s="30" t="s">
        <v>105</v>
      </c>
      <c r="D52" s="27">
        <v>0</v>
      </c>
      <c r="E52" s="31">
        <v>0</v>
      </c>
      <c r="F52" s="28">
        <f t="shared" si="3"/>
        <v>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72"/>
      <c r="B53" s="91"/>
      <c r="C53" s="30" t="s">
        <v>104</v>
      </c>
      <c r="D53" s="27">
        <v>0</v>
      </c>
      <c r="E53" s="31">
        <v>0</v>
      </c>
      <c r="F53" s="28">
        <f t="shared" si="3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>
      <c r="A54" s="72"/>
      <c r="B54" s="91"/>
      <c r="C54" s="30" t="s">
        <v>148</v>
      </c>
      <c r="D54" s="27">
        <v>0</v>
      </c>
      <c r="E54" s="31">
        <v>0</v>
      </c>
      <c r="F54" s="28">
        <f t="shared" si="3"/>
        <v>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2.75">
      <c r="A55" s="72"/>
      <c r="B55" s="91"/>
      <c r="C55" s="30" t="s">
        <v>103</v>
      </c>
      <c r="D55" s="27">
        <v>0</v>
      </c>
      <c r="E55" s="31">
        <v>0</v>
      </c>
      <c r="F55" s="28">
        <f t="shared" si="3"/>
        <v>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>
      <c r="A56" s="72"/>
      <c r="B56" s="91"/>
      <c r="C56" s="30" t="s">
        <v>149</v>
      </c>
      <c r="D56" s="27">
        <v>0</v>
      </c>
      <c r="E56" s="31">
        <v>0</v>
      </c>
      <c r="F56" s="28">
        <f t="shared" si="3"/>
        <v>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3.5" thickBot="1">
      <c r="A57" s="125"/>
      <c r="B57" s="127"/>
      <c r="C57" s="34" t="s">
        <v>44</v>
      </c>
      <c r="D57" s="35">
        <f>SUM(D48:D56)</f>
        <v>0</v>
      </c>
      <c r="E57" s="35">
        <f>SUM(E48:E56)</f>
        <v>5000</v>
      </c>
      <c r="F57" s="35">
        <f>SUM(F48:F56)</f>
        <v>5000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2.75" customHeight="1" thickTop="1">
      <c r="A58" s="124" t="s">
        <v>41</v>
      </c>
      <c r="B58" s="126" t="s">
        <v>140</v>
      </c>
      <c r="C58" s="26" t="s">
        <v>106</v>
      </c>
      <c r="D58" s="27">
        <v>0</v>
      </c>
      <c r="E58" s="27">
        <v>0</v>
      </c>
      <c r="F58" s="28">
        <f aca="true" t="shared" si="4" ref="F58:F66">D58+E58</f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75">
      <c r="A59" s="72"/>
      <c r="B59" s="91"/>
      <c r="C59" s="30" t="s">
        <v>145</v>
      </c>
      <c r="D59" s="27">
        <v>0</v>
      </c>
      <c r="E59" s="31">
        <v>0</v>
      </c>
      <c r="F59" s="28">
        <f t="shared" si="4"/>
        <v>0</v>
      </c>
      <c r="G59" s="55"/>
      <c r="H59" s="55"/>
      <c r="I59" s="55"/>
      <c r="J59" s="55"/>
      <c r="K59" s="55"/>
      <c r="L59" s="55"/>
      <c r="M59" s="55"/>
      <c r="N59" s="55"/>
      <c r="O59" s="33"/>
      <c r="P59" s="33"/>
      <c r="Q59" s="33"/>
      <c r="R59" s="33"/>
    </row>
    <row r="60" spans="1:18" ht="12.75">
      <c r="A60" s="72"/>
      <c r="B60" s="91"/>
      <c r="C60" s="30" t="s">
        <v>146</v>
      </c>
      <c r="D60" s="27">
        <v>0</v>
      </c>
      <c r="E60" s="31">
        <v>36000</v>
      </c>
      <c r="F60" s="28">
        <f t="shared" si="4"/>
        <v>36000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2.75">
      <c r="A61" s="72"/>
      <c r="B61" s="91"/>
      <c r="C61" s="30" t="s">
        <v>147</v>
      </c>
      <c r="D61" s="27">
        <v>0</v>
      </c>
      <c r="E61" s="31">
        <v>0</v>
      </c>
      <c r="F61" s="28">
        <f t="shared" si="4"/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2.75">
      <c r="A62" s="72"/>
      <c r="B62" s="91"/>
      <c r="C62" s="30" t="s">
        <v>105</v>
      </c>
      <c r="D62" s="27">
        <v>0</v>
      </c>
      <c r="E62" s="31">
        <v>0</v>
      </c>
      <c r="F62" s="28">
        <f t="shared" si="4"/>
        <v>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2.75">
      <c r="A63" s="72"/>
      <c r="B63" s="91"/>
      <c r="C63" s="30" t="s">
        <v>104</v>
      </c>
      <c r="D63" s="27">
        <v>0</v>
      </c>
      <c r="E63" s="31">
        <v>0</v>
      </c>
      <c r="F63" s="28">
        <f t="shared" si="4"/>
        <v>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2.75">
      <c r="A64" s="72"/>
      <c r="B64" s="91"/>
      <c r="C64" s="30" t="s">
        <v>148</v>
      </c>
      <c r="D64" s="27">
        <v>0</v>
      </c>
      <c r="E64" s="31">
        <v>0</v>
      </c>
      <c r="F64" s="28">
        <f t="shared" si="4"/>
        <v>0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2.75">
      <c r="A65" s="72"/>
      <c r="B65" s="91"/>
      <c r="C65" s="30" t="s">
        <v>103</v>
      </c>
      <c r="D65" s="27">
        <v>0</v>
      </c>
      <c r="E65" s="31">
        <v>0</v>
      </c>
      <c r="F65" s="28">
        <f t="shared" si="4"/>
        <v>0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2.75">
      <c r="A66" s="72"/>
      <c r="B66" s="91"/>
      <c r="C66" s="30" t="s">
        <v>149</v>
      </c>
      <c r="D66" s="27">
        <v>0</v>
      </c>
      <c r="E66" s="31">
        <v>5000</v>
      </c>
      <c r="F66" s="28">
        <f t="shared" si="4"/>
        <v>5000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3.5" thickBot="1">
      <c r="A67" s="125"/>
      <c r="B67" s="127"/>
      <c r="C67" s="34" t="s">
        <v>45</v>
      </c>
      <c r="D67" s="35">
        <f>SUM(D58:D66)</f>
        <v>0</v>
      </c>
      <c r="E67" s="35">
        <f>SUM(E58:E66)</f>
        <v>41000</v>
      </c>
      <c r="F67" s="35">
        <f>SUM(F58:F66)</f>
        <v>41000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2.75" customHeight="1" thickTop="1">
      <c r="A68" s="124" t="s">
        <v>42</v>
      </c>
      <c r="B68" s="126" t="s">
        <v>110</v>
      </c>
      <c r="C68" s="26" t="s">
        <v>106</v>
      </c>
      <c r="D68" s="27">
        <v>0</v>
      </c>
      <c r="E68" s="27">
        <v>0</v>
      </c>
      <c r="F68" s="28">
        <f aca="true" t="shared" si="5" ref="F68:F76">D68+E68</f>
        <v>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72"/>
      <c r="B69" s="91"/>
      <c r="C69" s="30" t="s">
        <v>145</v>
      </c>
      <c r="D69" s="27">
        <v>0</v>
      </c>
      <c r="E69" s="27">
        <f>(36*5*180)+(16*5*300)</f>
        <v>56400</v>
      </c>
      <c r="F69" s="28">
        <f t="shared" si="5"/>
        <v>56400</v>
      </c>
      <c r="G69" s="55"/>
      <c r="H69" s="55"/>
      <c r="I69" s="55"/>
      <c r="J69" s="55"/>
      <c r="K69" s="55"/>
      <c r="L69" s="55"/>
      <c r="M69" s="55"/>
      <c r="N69" s="55"/>
      <c r="O69" s="33"/>
      <c r="P69" s="33"/>
      <c r="Q69" s="33"/>
      <c r="R69" s="33"/>
    </row>
    <row r="70" spans="1:18" ht="12.75">
      <c r="A70" s="72"/>
      <c r="B70" s="91"/>
      <c r="C70" s="30" t="s">
        <v>146</v>
      </c>
      <c r="D70" s="27">
        <v>0</v>
      </c>
      <c r="E70" s="31">
        <v>0</v>
      </c>
      <c r="F70" s="28">
        <f t="shared" si="5"/>
        <v>0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2.75">
      <c r="A71" s="72"/>
      <c r="B71" s="91"/>
      <c r="C71" s="30" t="s">
        <v>147</v>
      </c>
      <c r="D71" s="27">
        <v>0</v>
      </c>
      <c r="E71" s="27">
        <f>(36*500)+(16*2000)</f>
        <v>50000</v>
      </c>
      <c r="F71" s="28">
        <f t="shared" si="5"/>
        <v>50000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>
      <c r="A72" s="72"/>
      <c r="B72" s="91"/>
      <c r="C72" s="30" t="s">
        <v>105</v>
      </c>
      <c r="D72" s="27">
        <v>0</v>
      </c>
      <c r="E72" s="31">
        <v>0</v>
      </c>
      <c r="F72" s="28">
        <f t="shared" si="5"/>
        <v>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.75">
      <c r="A73" s="72"/>
      <c r="B73" s="91"/>
      <c r="C73" s="30" t="s">
        <v>104</v>
      </c>
      <c r="D73" s="27">
        <v>0</v>
      </c>
      <c r="E73" s="31">
        <v>0</v>
      </c>
      <c r="F73" s="28">
        <f t="shared" si="5"/>
        <v>0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2.75">
      <c r="A74" s="72"/>
      <c r="B74" s="91"/>
      <c r="C74" s="30" t="s">
        <v>148</v>
      </c>
      <c r="D74" s="27">
        <v>0</v>
      </c>
      <c r="E74" s="31">
        <v>0</v>
      </c>
      <c r="F74" s="28">
        <f t="shared" si="5"/>
        <v>0</v>
      </c>
      <c r="G74" s="33"/>
      <c r="H74" s="33"/>
      <c r="I74" s="33"/>
      <c r="J74" s="33"/>
      <c r="K74" s="33"/>
      <c r="L74" s="33"/>
      <c r="M74" s="33"/>
      <c r="N74" s="33"/>
      <c r="O74" s="32"/>
      <c r="P74" s="32"/>
      <c r="Q74" s="32"/>
      <c r="R74" s="32"/>
    </row>
    <row r="75" spans="1:18" ht="12.75">
      <c r="A75" s="72"/>
      <c r="B75" s="91"/>
      <c r="C75" s="30" t="s">
        <v>103</v>
      </c>
      <c r="D75" s="27">
        <v>0</v>
      </c>
      <c r="E75" s="31">
        <v>0</v>
      </c>
      <c r="F75" s="28">
        <f t="shared" si="5"/>
        <v>0</v>
      </c>
      <c r="G75" s="33"/>
      <c r="H75" s="33"/>
      <c r="I75" s="33"/>
      <c r="J75" s="33"/>
      <c r="K75" s="33"/>
      <c r="L75" s="33"/>
      <c r="M75" s="33"/>
      <c r="N75" s="33"/>
      <c r="O75" s="32"/>
      <c r="P75" s="32"/>
      <c r="Q75" s="32"/>
      <c r="R75" s="32"/>
    </row>
    <row r="76" spans="1:18" ht="12.75">
      <c r="A76" s="72"/>
      <c r="B76" s="91"/>
      <c r="C76" s="30" t="s">
        <v>149</v>
      </c>
      <c r="D76" s="27">
        <v>0</v>
      </c>
      <c r="E76" s="31">
        <v>0</v>
      </c>
      <c r="F76" s="28">
        <f t="shared" si="5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3.5" thickBot="1">
      <c r="A77" s="125"/>
      <c r="B77" s="127"/>
      <c r="C77" s="34" t="s">
        <v>46</v>
      </c>
      <c r="D77" s="35">
        <f>SUM(D68:D76)</f>
        <v>0</v>
      </c>
      <c r="E77" s="35">
        <f>SUM(E68:E76)</f>
        <v>106400</v>
      </c>
      <c r="F77" s="35">
        <f>SUM(F68:F76)</f>
        <v>106400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4.25" thickBot="1" thickTop="1">
      <c r="A78" s="37" t="s">
        <v>47</v>
      </c>
      <c r="B78" s="38"/>
      <c r="C78" s="38"/>
      <c r="D78" s="39">
        <f>D57+D67+D77</f>
        <v>0</v>
      </c>
      <c r="E78" s="39">
        <f>E57+E67+E77</f>
        <v>152400</v>
      </c>
      <c r="F78" s="39">
        <f>F57+F67+F77</f>
        <v>152400</v>
      </c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</sheetData>
  <mergeCells count="28">
    <mergeCell ref="A1:Q1"/>
    <mergeCell ref="A3:R3"/>
    <mergeCell ref="A4:R4"/>
    <mergeCell ref="A11:A20"/>
    <mergeCell ref="B11:B20"/>
    <mergeCell ref="A5:R5"/>
    <mergeCell ref="A7:R7"/>
    <mergeCell ref="C9:C10"/>
    <mergeCell ref="D9:F9"/>
    <mergeCell ref="G9:R9"/>
    <mergeCell ref="A58:A67"/>
    <mergeCell ref="A68:A77"/>
    <mergeCell ref="A48:A57"/>
    <mergeCell ref="B46:B47"/>
    <mergeCell ref="B58:B67"/>
    <mergeCell ref="B68:B77"/>
    <mergeCell ref="B48:B57"/>
    <mergeCell ref="A46:A47"/>
    <mergeCell ref="C46:C47"/>
    <mergeCell ref="D46:F46"/>
    <mergeCell ref="G46:R46"/>
    <mergeCell ref="A9:A10"/>
    <mergeCell ref="B9:B10"/>
    <mergeCell ref="B21:B30"/>
    <mergeCell ref="B31:B40"/>
    <mergeCell ref="A21:A30"/>
    <mergeCell ref="A31:A40"/>
    <mergeCell ref="A44:R44"/>
  </mergeCells>
  <printOptions horizontalCentered="1"/>
  <pageMargins left="0.3937007874015748" right="0.3937007874015748" top="0.5905511811023623" bottom="0.3937007874015748" header="0.5118110236220472" footer="0.5118110236220472"/>
  <pageSetup firstPageNumber="24" useFirstPageNumber="1" horizontalDpi="300" verticalDpi="300" orientation="landscape" scale="70" r:id="rId1"/>
  <headerFooter alignWithMargins="0">
    <oddFooter>&amp;C&amp;P</oddFooter>
  </headerFooter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78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5.00390625" style="3" customWidth="1"/>
    <col min="2" max="2" width="19.00390625" style="3" customWidth="1"/>
    <col min="3" max="3" width="15.7109375" style="3" customWidth="1"/>
    <col min="4" max="6" width="11.7109375" style="3" customWidth="1"/>
    <col min="7" max="17" width="6.421875" style="21" customWidth="1"/>
    <col min="18" max="18" width="6.8515625" style="21" customWidth="1"/>
    <col min="19" max="16384" width="9.140625" style="3" customWidth="1"/>
  </cols>
  <sheetData>
    <row r="1" spans="1:18" ht="38.25" customHeight="1">
      <c r="A1" s="110" t="s">
        <v>326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</row>
    <row r="2" spans="1:18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2" t="s">
        <v>179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25.5" customHeight="1">
      <c r="A5" s="128" t="s">
        <v>196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3:6" ht="12.75">
      <c r="C6" s="20"/>
      <c r="D6" s="20"/>
      <c r="E6" s="20"/>
      <c r="F6" s="20"/>
    </row>
    <row r="7" spans="1:18" ht="12.75">
      <c r="A7" s="129" t="s">
        <v>182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3:6" ht="12.75">
      <c r="C8" s="22"/>
      <c r="D8" s="20"/>
      <c r="E8" s="20"/>
      <c r="F8" s="20"/>
    </row>
    <row r="9" spans="1:18" ht="12.75">
      <c r="A9" s="89" t="s">
        <v>153</v>
      </c>
      <c r="B9" s="89" t="s">
        <v>154</v>
      </c>
      <c r="C9" s="89" t="s">
        <v>155</v>
      </c>
      <c r="D9" s="130" t="s">
        <v>156</v>
      </c>
      <c r="E9" s="131"/>
      <c r="F9" s="132"/>
      <c r="G9" s="133" t="s">
        <v>157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6.25" thickBot="1">
      <c r="A10" s="125"/>
      <c r="B10" s="125"/>
      <c r="C10" s="125"/>
      <c r="D10" s="23" t="s">
        <v>121</v>
      </c>
      <c r="E10" s="23" t="s">
        <v>138</v>
      </c>
      <c r="F10" s="23" t="s">
        <v>137</v>
      </c>
      <c r="G10" s="24" t="s">
        <v>158</v>
      </c>
      <c r="H10" s="24" t="s">
        <v>159</v>
      </c>
      <c r="I10" s="24" t="s">
        <v>160</v>
      </c>
      <c r="J10" s="25" t="s">
        <v>161</v>
      </c>
      <c r="K10" s="25" t="s">
        <v>162</v>
      </c>
      <c r="L10" s="25" t="s">
        <v>163</v>
      </c>
      <c r="M10" s="25" t="s">
        <v>164</v>
      </c>
      <c r="N10" s="25" t="s">
        <v>165</v>
      </c>
      <c r="O10" s="25" t="s">
        <v>166</v>
      </c>
      <c r="P10" s="25" t="s">
        <v>167</v>
      </c>
      <c r="Q10" s="25" t="s">
        <v>168</v>
      </c>
      <c r="R10" s="25" t="s">
        <v>169</v>
      </c>
    </row>
    <row r="11" spans="1:18" ht="12.75" customHeight="1" thickTop="1">
      <c r="A11" s="124" t="s">
        <v>51</v>
      </c>
      <c r="B11" s="126" t="s">
        <v>120</v>
      </c>
      <c r="C11" s="26" t="s">
        <v>106</v>
      </c>
      <c r="D11" s="27">
        <v>0</v>
      </c>
      <c r="E11" s="27">
        <v>0</v>
      </c>
      <c r="F11" s="28">
        <f aca="true" t="shared" si="0" ref="F11:F19">D11+E11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72"/>
      <c r="B12" s="91"/>
      <c r="C12" s="30" t="s">
        <v>145</v>
      </c>
      <c r="D12" s="27">
        <v>0</v>
      </c>
      <c r="E12" s="31">
        <v>0</v>
      </c>
      <c r="F12" s="28">
        <f t="shared" si="0"/>
        <v>0</v>
      </c>
      <c r="G12" s="32"/>
      <c r="H12" s="33"/>
      <c r="I12" s="33"/>
      <c r="J12" s="33"/>
      <c r="K12" s="33"/>
      <c r="L12" s="33"/>
      <c r="M12" s="33"/>
      <c r="N12" s="32"/>
      <c r="O12" s="55"/>
      <c r="P12" s="55"/>
      <c r="Q12" s="55"/>
      <c r="R12" s="55"/>
    </row>
    <row r="13" spans="1:18" ht="12.75">
      <c r="A13" s="72"/>
      <c r="B13" s="91"/>
      <c r="C13" s="30" t="s">
        <v>146</v>
      </c>
      <c r="D13" s="27">
        <v>0</v>
      </c>
      <c r="E13" s="31">
        <v>0</v>
      </c>
      <c r="F13" s="28">
        <f t="shared" si="0"/>
        <v>0</v>
      </c>
      <c r="G13" s="32"/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</row>
    <row r="14" spans="1:18" ht="12.75">
      <c r="A14" s="72"/>
      <c r="B14" s="91"/>
      <c r="C14" s="30" t="s">
        <v>147</v>
      </c>
      <c r="D14" s="27">
        <v>0</v>
      </c>
      <c r="E14" s="31">
        <v>5000</v>
      </c>
      <c r="F14" s="28">
        <f t="shared" si="0"/>
        <v>5000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>
      <c r="A15" s="72"/>
      <c r="B15" s="91"/>
      <c r="C15" s="30" t="s">
        <v>105</v>
      </c>
      <c r="D15" s="27">
        <v>0</v>
      </c>
      <c r="E15" s="31">
        <v>0</v>
      </c>
      <c r="F15" s="28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2.75">
      <c r="A16" s="72"/>
      <c r="B16" s="91"/>
      <c r="C16" s="30" t="s">
        <v>104</v>
      </c>
      <c r="D16" s="27">
        <v>0</v>
      </c>
      <c r="E16" s="31">
        <v>0</v>
      </c>
      <c r="F16" s="2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72"/>
      <c r="B17" s="91"/>
      <c r="C17" s="30" t="s">
        <v>148</v>
      </c>
      <c r="D17" s="27">
        <v>0</v>
      </c>
      <c r="E17" s="31">
        <v>0</v>
      </c>
      <c r="F17" s="28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2.75">
      <c r="A18" s="72"/>
      <c r="B18" s="91"/>
      <c r="C18" s="30" t="s">
        <v>103</v>
      </c>
      <c r="D18" s="27">
        <v>0</v>
      </c>
      <c r="E18" s="31">
        <v>0</v>
      </c>
      <c r="F18" s="28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72"/>
      <c r="B19" s="91"/>
      <c r="C19" s="30" t="s">
        <v>149</v>
      </c>
      <c r="D19" s="27">
        <v>0</v>
      </c>
      <c r="E19" s="31">
        <v>0</v>
      </c>
      <c r="F19" s="28">
        <f t="shared" si="0"/>
        <v>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3.5" thickBot="1">
      <c r="A20" s="125"/>
      <c r="B20" s="127"/>
      <c r="C20" s="34" t="s">
        <v>57</v>
      </c>
      <c r="D20" s="35">
        <f>SUM(D11:D19)</f>
        <v>0</v>
      </c>
      <c r="E20" s="35">
        <f>SUM(E11:E19)</f>
        <v>5000</v>
      </c>
      <c r="F20" s="35">
        <f>SUM(F11:F19)</f>
        <v>5000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 thickTop="1">
      <c r="A21" s="124" t="s">
        <v>52</v>
      </c>
      <c r="B21" s="126" t="s">
        <v>140</v>
      </c>
      <c r="C21" s="26" t="s">
        <v>106</v>
      </c>
      <c r="D21" s="27">
        <v>0</v>
      </c>
      <c r="E21" s="27">
        <v>0</v>
      </c>
      <c r="F21" s="28">
        <f aca="true" t="shared" si="1" ref="F21:F29">D21+E21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72"/>
      <c r="B22" s="91"/>
      <c r="C22" s="30" t="s">
        <v>145</v>
      </c>
      <c r="D22" s="27">
        <v>0</v>
      </c>
      <c r="E22" s="31">
        <v>0</v>
      </c>
      <c r="F22" s="28">
        <f t="shared" si="1"/>
        <v>0</v>
      </c>
      <c r="G22" s="33"/>
      <c r="H22" s="33"/>
      <c r="I22" s="33"/>
      <c r="J22" s="33"/>
      <c r="K22" s="33"/>
      <c r="L22" s="33"/>
      <c r="M22" s="33"/>
      <c r="N22" s="33"/>
      <c r="O22" s="55"/>
      <c r="P22" s="55"/>
      <c r="Q22" s="55"/>
      <c r="R22" s="55"/>
    </row>
    <row r="23" spans="1:18" ht="12.75">
      <c r="A23" s="72"/>
      <c r="B23" s="91"/>
      <c r="C23" s="30" t="s">
        <v>146</v>
      </c>
      <c r="D23" s="27">
        <v>0</v>
      </c>
      <c r="E23" s="31">
        <v>40000</v>
      </c>
      <c r="F23" s="28">
        <f t="shared" si="1"/>
        <v>40000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>
      <c r="A24" s="72"/>
      <c r="B24" s="91"/>
      <c r="C24" s="30" t="s">
        <v>147</v>
      </c>
      <c r="D24" s="27">
        <v>0</v>
      </c>
      <c r="E24" s="31">
        <v>0</v>
      </c>
      <c r="F24" s="28">
        <f t="shared" si="1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>
      <c r="A25" s="72"/>
      <c r="B25" s="91"/>
      <c r="C25" s="30" t="s">
        <v>105</v>
      </c>
      <c r="D25" s="27">
        <v>0</v>
      </c>
      <c r="E25" s="31">
        <v>0</v>
      </c>
      <c r="F25" s="28">
        <f t="shared" si="1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>
      <c r="A26" s="72"/>
      <c r="B26" s="91"/>
      <c r="C26" s="30" t="s">
        <v>104</v>
      </c>
      <c r="D26" s="27">
        <v>0</v>
      </c>
      <c r="E26" s="31">
        <v>0</v>
      </c>
      <c r="F26" s="28">
        <f t="shared" si="1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2.75">
      <c r="A27" s="72"/>
      <c r="B27" s="91"/>
      <c r="C27" s="30" t="s">
        <v>148</v>
      </c>
      <c r="D27" s="27">
        <v>0</v>
      </c>
      <c r="E27" s="31">
        <v>0</v>
      </c>
      <c r="F27" s="28">
        <f t="shared" si="1"/>
        <v>0</v>
      </c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</row>
    <row r="28" spans="1:18" ht="12.75">
      <c r="A28" s="72"/>
      <c r="B28" s="91"/>
      <c r="C28" s="30" t="s">
        <v>103</v>
      </c>
      <c r="D28" s="27">
        <v>0</v>
      </c>
      <c r="E28" s="31">
        <v>0</v>
      </c>
      <c r="F28" s="28">
        <f t="shared" si="1"/>
        <v>0</v>
      </c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3"/>
    </row>
    <row r="29" spans="1:18" ht="12.75">
      <c r="A29" s="72"/>
      <c r="B29" s="91"/>
      <c r="C29" s="30" t="s">
        <v>149</v>
      </c>
      <c r="D29" s="27">
        <v>0</v>
      </c>
      <c r="E29" s="31">
        <v>3000</v>
      </c>
      <c r="F29" s="28">
        <f t="shared" si="1"/>
        <v>3000</v>
      </c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3"/>
    </row>
    <row r="30" spans="1:18" ht="13.5" thickBot="1">
      <c r="A30" s="125"/>
      <c r="B30" s="127"/>
      <c r="C30" s="34" t="s">
        <v>56</v>
      </c>
      <c r="D30" s="35">
        <f>SUM(D21:D29)</f>
        <v>0</v>
      </c>
      <c r="E30" s="35">
        <f>SUM(E21:E29)</f>
        <v>43000</v>
      </c>
      <c r="F30" s="35">
        <f>SUM(F21:F29)</f>
        <v>43000</v>
      </c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3"/>
    </row>
    <row r="31" spans="1:18" ht="12.75" customHeight="1" thickTop="1">
      <c r="A31" s="124" t="s">
        <v>53</v>
      </c>
      <c r="B31" s="126" t="s">
        <v>110</v>
      </c>
      <c r="C31" s="26" t="s">
        <v>106</v>
      </c>
      <c r="D31" s="27">
        <v>0</v>
      </c>
      <c r="E31" s="27">
        <v>0</v>
      </c>
      <c r="F31" s="28">
        <f aca="true" t="shared" si="2" ref="F31:F39">D31+E31</f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2.75">
      <c r="A32" s="72"/>
      <c r="B32" s="91"/>
      <c r="C32" s="30" t="s">
        <v>145</v>
      </c>
      <c r="D32" s="27">
        <v>0</v>
      </c>
      <c r="E32" s="31">
        <f>15*5*180</f>
        <v>13500</v>
      </c>
      <c r="F32" s="28">
        <f t="shared" si="2"/>
        <v>13500</v>
      </c>
      <c r="G32" s="33"/>
      <c r="H32" s="33"/>
      <c r="I32" s="33"/>
      <c r="J32" s="33"/>
      <c r="K32" s="33"/>
      <c r="L32" s="33"/>
      <c r="M32" s="33"/>
      <c r="N32" s="33"/>
      <c r="O32" s="55"/>
      <c r="P32" s="55"/>
      <c r="Q32" s="55"/>
      <c r="R32" s="55"/>
    </row>
    <row r="33" spans="1:18" ht="12.75">
      <c r="A33" s="72"/>
      <c r="B33" s="91"/>
      <c r="C33" s="30" t="s">
        <v>146</v>
      </c>
      <c r="D33" s="27">
        <v>0</v>
      </c>
      <c r="E33" s="31">
        <v>0</v>
      </c>
      <c r="F33" s="28">
        <f t="shared" si="2"/>
        <v>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2.75">
      <c r="A34" s="72"/>
      <c r="B34" s="91"/>
      <c r="C34" s="30" t="s">
        <v>147</v>
      </c>
      <c r="D34" s="27">
        <v>0</v>
      </c>
      <c r="E34" s="31">
        <f>15*500</f>
        <v>7500</v>
      </c>
      <c r="F34" s="28">
        <f t="shared" si="2"/>
        <v>7500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2.75">
      <c r="A35" s="72"/>
      <c r="B35" s="91"/>
      <c r="C35" s="30" t="s">
        <v>105</v>
      </c>
      <c r="D35" s="27">
        <v>0</v>
      </c>
      <c r="E35" s="31">
        <v>0</v>
      </c>
      <c r="F35" s="28">
        <f t="shared" si="2"/>
        <v>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2.75">
      <c r="A36" s="72"/>
      <c r="B36" s="91"/>
      <c r="C36" s="30" t="s">
        <v>104</v>
      </c>
      <c r="D36" s="27">
        <v>0</v>
      </c>
      <c r="E36" s="31">
        <v>0</v>
      </c>
      <c r="F36" s="28">
        <f t="shared" si="2"/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2.75">
      <c r="A37" s="72"/>
      <c r="B37" s="91"/>
      <c r="C37" s="30" t="s">
        <v>148</v>
      </c>
      <c r="D37" s="27">
        <v>0</v>
      </c>
      <c r="E37" s="31">
        <v>0</v>
      </c>
      <c r="F37" s="28">
        <f t="shared" si="2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72"/>
      <c r="B38" s="91"/>
      <c r="C38" s="30" t="s">
        <v>103</v>
      </c>
      <c r="D38" s="27">
        <v>0</v>
      </c>
      <c r="E38" s="31">
        <v>0</v>
      </c>
      <c r="F38" s="28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72"/>
      <c r="B39" s="91"/>
      <c r="C39" s="30" t="s">
        <v>149</v>
      </c>
      <c r="D39" s="27">
        <v>0</v>
      </c>
      <c r="E39" s="31">
        <v>0</v>
      </c>
      <c r="F39" s="28">
        <f t="shared" si="2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3.5" thickBot="1">
      <c r="A40" s="125"/>
      <c r="B40" s="127"/>
      <c r="C40" s="34" t="s">
        <v>55</v>
      </c>
      <c r="D40" s="35">
        <f>SUM(D31:D39)</f>
        <v>0</v>
      </c>
      <c r="E40" s="35">
        <f>SUM(E31:E39)</f>
        <v>21000</v>
      </c>
      <c r="F40" s="35">
        <f>SUM(F31:F39)</f>
        <v>21000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4.25" thickBot="1" thickTop="1">
      <c r="A41" s="37" t="s">
        <v>54</v>
      </c>
      <c r="B41" s="38"/>
      <c r="C41" s="38"/>
      <c r="D41" s="39">
        <f>D20+D30+D40</f>
        <v>0</v>
      </c>
      <c r="E41" s="39">
        <f>E20+E30+E40</f>
        <v>69000</v>
      </c>
      <c r="F41" s="39">
        <f>F20+F30+F40</f>
        <v>69000</v>
      </c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</row>
    <row r="44" spans="1:18" ht="12.75">
      <c r="A44" s="129" t="s">
        <v>183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3:6" ht="12.75">
      <c r="C45" s="22"/>
      <c r="D45" s="20"/>
      <c r="E45" s="20"/>
      <c r="F45" s="20"/>
    </row>
    <row r="46" spans="1:18" ht="12.75">
      <c r="A46" s="89" t="s">
        <v>153</v>
      </c>
      <c r="B46" s="89" t="s">
        <v>154</v>
      </c>
      <c r="C46" s="89" t="s">
        <v>155</v>
      </c>
      <c r="D46" s="130" t="s">
        <v>156</v>
      </c>
      <c r="E46" s="131"/>
      <c r="F46" s="132"/>
      <c r="G46" s="133" t="s">
        <v>157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</row>
    <row r="47" spans="1:18" ht="26.25" thickBot="1">
      <c r="A47" s="125"/>
      <c r="B47" s="125"/>
      <c r="C47" s="125"/>
      <c r="D47" s="23" t="s">
        <v>121</v>
      </c>
      <c r="E47" s="23" t="s">
        <v>138</v>
      </c>
      <c r="F47" s="23" t="s">
        <v>137</v>
      </c>
      <c r="G47" s="24" t="s">
        <v>158</v>
      </c>
      <c r="H47" s="24" t="s">
        <v>159</v>
      </c>
      <c r="I47" s="24" t="s">
        <v>160</v>
      </c>
      <c r="J47" s="25" t="s">
        <v>161</v>
      </c>
      <c r="K47" s="25" t="s">
        <v>162</v>
      </c>
      <c r="L47" s="25" t="s">
        <v>163</v>
      </c>
      <c r="M47" s="25" t="s">
        <v>164</v>
      </c>
      <c r="N47" s="25" t="s">
        <v>165</v>
      </c>
      <c r="O47" s="25" t="s">
        <v>166</v>
      </c>
      <c r="P47" s="25" t="s">
        <v>167</v>
      </c>
      <c r="Q47" s="25" t="s">
        <v>168</v>
      </c>
      <c r="R47" s="25" t="s">
        <v>169</v>
      </c>
    </row>
    <row r="48" spans="1:18" ht="12.75" customHeight="1" thickTop="1">
      <c r="A48" s="124" t="s">
        <v>51</v>
      </c>
      <c r="B48" s="126" t="s">
        <v>120</v>
      </c>
      <c r="C48" s="26" t="s">
        <v>106</v>
      </c>
      <c r="D48" s="27">
        <v>0</v>
      </c>
      <c r="E48" s="27">
        <v>0</v>
      </c>
      <c r="F48" s="28">
        <f aca="true" t="shared" si="3" ref="F48:F56">D48+E48</f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72"/>
      <c r="B49" s="91"/>
      <c r="C49" s="30" t="s">
        <v>145</v>
      </c>
      <c r="D49" s="27">
        <v>0</v>
      </c>
      <c r="E49" s="31">
        <v>0</v>
      </c>
      <c r="F49" s="28">
        <f t="shared" si="3"/>
        <v>0</v>
      </c>
      <c r="G49" s="55"/>
      <c r="H49" s="55"/>
      <c r="I49" s="55"/>
      <c r="J49" s="55"/>
      <c r="K49" s="55"/>
      <c r="L49" s="55"/>
      <c r="M49" s="55"/>
      <c r="N49" s="55"/>
      <c r="O49" s="32"/>
      <c r="P49" s="32"/>
      <c r="Q49" s="32"/>
      <c r="R49" s="32"/>
    </row>
    <row r="50" spans="1:18" ht="12.75">
      <c r="A50" s="72"/>
      <c r="B50" s="91"/>
      <c r="C50" s="30" t="s">
        <v>146</v>
      </c>
      <c r="D50" s="27">
        <v>0</v>
      </c>
      <c r="E50" s="31">
        <v>0</v>
      </c>
      <c r="F50" s="28">
        <f t="shared" si="3"/>
        <v>0</v>
      </c>
      <c r="G50" s="33"/>
      <c r="H50" s="33"/>
      <c r="I50" s="33"/>
      <c r="J50" s="33"/>
      <c r="K50" s="33"/>
      <c r="L50" s="33"/>
      <c r="M50" s="33"/>
      <c r="N50" s="33"/>
      <c r="O50" s="32"/>
      <c r="P50" s="32"/>
      <c r="Q50" s="32"/>
      <c r="R50" s="32"/>
    </row>
    <row r="51" spans="1:18" ht="12.75">
      <c r="A51" s="72"/>
      <c r="B51" s="91"/>
      <c r="C51" s="30" t="s">
        <v>147</v>
      </c>
      <c r="D51" s="27">
        <v>0</v>
      </c>
      <c r="E51" s="31">
        <v>5000</v>
      </c>
      <c r="F51" s="28">
        <f t="shared" si="3"/>
        <v>5000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72"/>
      <c r="B52" s="91"/>
      <c r="C52" s="30" t="s">
        <v>105</v>
      </c>
      <c r="D52" s="27">
        <v>0</v>
      </c>
      <c r="E52" s="31">
        <v>0</v>
      </c>
      <c r="F52" s="28">
        <f t="shared" si="3"/>
        <v>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72"/>
      <c r="B53" s="91"/>
      <c r="C53" s="30" t="s">
        <v>104</v>
      </c>
      <c r="D53" s="27">
        <v>0</v>
      </c>
      <c r="E53" s="31">
        <v>0</v>
      </c>
      <c r="F53" s="28">
        <f t="shared" si="3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>
      <c r="A54" s="72"/>
      <c r="B54" s="91"/>
      <c r="C54" s="30" t="s">
        <v>148</v>
      </c>
      <c r="D54" s="27">
        <v>0</v>
      </c>
      <c r="E54" s="31">
        <v>0</v>
      </c>
      <c r="F54" s="28">
        <f t="shared" si="3"/>
        <v>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2.75">
      <c r="A55" s="72"/>
      <c r="B55" s="91"/>
      <c r="C55" s="30" t="s">
        <v>103</v>
      </c>
      <c r="D55" s="27">
        <v>0</v>
      </c>
      <c r="E55" s="31">
        <v>0</v>
      </c>
      <c r="F55" s="28">
        <f t="shared" si="3"/>
        <v>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>
      <c r="A56" s="72"/>
      <c r="B56" s="91"/>
      <c r="C56" s="30" t="s">
        <v>149</v>
      </c>
      <c r="D56" s="27">
        <v>0</v>
      </c>
      <c r="E56" s="31">
        <v>0</v>
      </c>
      <c r="F56" s="28">
        <f t="shared" si="3"/>
        <v>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3.5" thickBot="1">
      <c r="A57" s="125"/>
      <c r="B57" s="127"/>
      <c r="C57" s="34" t="s">
        <v>57</v>
      </c>
      <c r="D57" s="35">
        <f>SUM(D48:D56)</f>
        <v>0</v>
      </c>
      <c r="E57" s="35">
        <f>SUM(E48:E56)</f>
        <v>5000</v>
      </c>
      <c r="F57" s="35">
        <f>SUM(F48:F56)</f>
        <v>5000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2.75" customHeight="1" thickTop="1">
      <c r="A58" s="124" t="s">
        <v>52</v>
      </c>
      <c r="B58" s="126" t="s">
        <v>140</v>
      </c>
      <c r="C58" s="26" t="s">
        <v>106</v>
      </c>
      <c r="D58" s="27">
        <v>0</v>
      </c>
      <c r="E58" s="27">
        <v>0</v>
      </c>
      <c r="F58" s="28">
        <f aca="true" t="shared" si="4" ref="F58:F66">D58+E58</f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75">
      <c r="A59" s="72"/>
      <c r="B59" s="91"/>
      <c r="C59" s="30" t="s">
        <v>145</v>
      </c>
      <c r="D59" s="27">
        <v>0</v>
      </c>
      <c r="E59" s="31">
        <v>0</v>
      </c>
      <c r="F59" s="28">
        <f t="shared" si="4"/>
        <v>0</v>
      </c>
      <c r="G59" s="55"/>
      <c r="H59" s="55"/>
      <c r="I59" s="55"/>
      <c r="J59" s="55"/>
      <c r="K59" s="55"/>
      <c r="L59" s="55"/>
      <c r="M59" s="55"/>
      <c r="N59" s="55"/>
      <c r="O59" s="33"/>
      <c r="P59" s="33"/>
      <c r="Q59" s="33"/>
      <c r="R59" s="33"/>
    </row>
    <row r="60" spans="1:18" ht="12.75">
      <c r="A60" s="72"/>
      <c r="B60" s="91"/>
      <c r="C60" s="30" t="s">
        <v>146</v>
      </c>
      <c r="D60" s="27">
        <v>0</v>
      </c>
      <c r="E60" s="31">
        <v>10000</v>
      </c>
      <c r="F60" s="28">
        <f t="shared" si="4"/>
        <v>10000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2.75">
      <c r="A61" s="72"/>
      <c r="B61" s="91"/>
      <c r="C61" s="30" t="s">
        <v>147</v>
      </c>
      <c r="D61" s="27">
        <v>0</v>
      </c>
      <c r="E61" s="31">
        <v>0</v>
      </c>
      <c r="F61" s="28">
        <f t="shared" si="4"/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2.75">
      <c r="A62" s="72"/>
      <c r="B62" s="91"/>
      <c r="C62" s="30" t="s">
        <v>105</v>
      </c>
      <c r="D62" s="27">
        <v>0</v>
      </c>
      <c r="E62" s="31">
        <v>0</v>
      </c>
      <c r="F62" s="28">
        <f t="shared" si="4"/>
        <v>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2.75">
      <c r="A63" s="72"/>
      <c r="B63" s="91"/>
      <c r="C63" s="30" t="s">
        <v>104</v>
      </c>
      <c r="D63" s="27">
        <v>0</v>
      </c>
      <c r="E63" s="31">
        <v>0</v>
      </c>
      <c r="F63" s="28">
        <f t="shared" si="4"/>
        <v>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2.75">
      <c r="A64" s="72"/>
      <c r="B64" s="91"/>
      <c r="C64" s="30" t="s">
        <v>148</v>
      </c>
      <c r="D64" s="27">
        <v>0</v>
      </c>
      <c r="E64" s="31">
        <v>0</v>
      </c>
      <c r="F64" s="28">
        <f t="shared" si="4"/>
        <v>0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2.75">
      <c r="A65" s="72"/>
      <c r="B65" s="91"/>
      <c r="C65" s="30" t="s">
        <v>103</v>
      </c>
      <c r="D65" s="27">
        <v>0</v>
      </c>
      <c r="E65" s="31">
        <v>0</v>
      </c>
      <c r="F65" s="28">
        <f t="shared" si="4"/>
        <v>0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2.75">
      <c r="A66" s="72"/>
      <c r="B66" s="91"/>
      <c r="C66" s="30" t="s">
        <v>149</v>
      </c>
      <c r="D66" s="27">
        <v>0</v>
      </c>
      <c r="E66" s="31">
        <v>5000</v>
      </c>
      <c r="F66" s="28">
        <f t="shared" si="4"/>
        <v>5000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3.5" thickBot="1">
      <c r="A67" s="125"/>
      <c r="B67" s="127"/>
      <c r="C67" s="34" t="s">
        <v>56</v>
      </c>
      <c r="D67" s="35">
        <f>SUM(D58:D66)</f>
        <v>0</v>
      </c>
      <c r="E67" s="35">
        <f>SUM(E58:E66)</f>
        <v>15000</v>
      </c>
      <c r="F67" s="35">
        <f>SUM(F58:F66)</f>
        <v>15000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2.75" customHeight="1" thickTop="1">
      <c r="A68" s="124" t="s">
        <v>53</v>
      </c>
      <c r="B68" s="126" t="s">
        <v>110</v>
      </c>
      <c r="C68" s="26" t="s">
        <v>106</v>
      </c>
      <c r="D68" s="27">
        <v>0</v>
      </c>
      <c r="E68" s="27">
        <v>0</v>
      </c>
      <c r="F68" s="28">
        <f aca="true" t="shared" si="5" ref="F68:F76">D68+E68</f>
        <v>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72"/>
      <c r="B69" s="91"/>
      <c r="C69" s="30" t="s">
        <v>145</v>
      </c>
      <c r="D69" s="27">
        <v>0</v>
      </c>
      <c r="E69" s="27">
        <f>(36*5*180)</f>
        <v>32400</v>
      </c>
      <c r="F69" s="28">
        <f t="shared" si="5"/>
        <v>32400</v>
      </c>
      <c r="G69" s="55"/>
      <c r="H69" s="55"/>
      <c r="I69" s="55"/>
      <c r="J69" s="55"/>
      <c r="K69" s="55"/>
      <c r="L69" s="55"/>
      <c r="M69" s="55"/>
      <c r="N69" s="55"/>
      <c r="O69" s="33"/>
      <c r="P69" s="33"/>
      <c r="Q69" s="33"/>
      <c r="R69" s="33"/>
    </row>
    <row r="70" spans="1:18" ht="12.75">
      <c r="A70" s="72"/>
      <c r="B70" s="91"/>
      <c r="C70" s="30" t="s">
        <v>146</v>
      </c>
      <c r="D70" s="27">
        <v>0</v>
      </c>
      <c r="E70" s="31">
        <v>0</v>
      </c>
      <c r="F70" s="28">
        <f t="shared" si="5"/>
        <v>0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2.75">
      <c r="A71" s="72"/>
      <c r="B71" s="91"/>
      <c r="C71" s="30" t="s">
        <v>147</v>
      </c>
      <c r="D71" s="27">
        <v>0</v>
      </c>
      <c r="E71" s="27">
        <f>(36*500)</f>
        <v>18000</v>
      </c>
      <c r="F71" s="28">
        <f t="shared" si="5"/>
        <v>18000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>
      <c r="A72" s="72"/>
      <c r="B72" s="91"/>
      <c r="C72" s="30" t="s">
        <v>105</v>
      </c>
      <c r="D72" s="27">
        <v>0</v>
      </c>
      <c r="E72" s="31">
        <v>0</v>
      </c>
      <c r="F72" s="28">
        <f t="shared" si="5"/>
        <v>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.75">
      <c r="A73" s="72"/>
      <c r="B73" s="91"/>
      <c r="C73" s="30" t="s">
        <v>104</v>
      </c>
      <c r="D73" s="27">
        <v>0</v>
      </c>
      <c r="E73" s="31">
        <v>0</v>
      </c>
      <c r="F73" s="28">
        <f t="shared" si="5"/>
        <v>0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2.75">
      <c r="A74" s="72"/>
      <c r="B74" s="91"/>
      <c r="C74" s="30" t="s">
        <v>148</v>
      </c>
      <c r="D74" s="27">
        <v>0</v>
      </c>
      <c r="E74" s="31">
        <v>0</v>
      </c>
      <c r="F74" s="28">
        <f t="shared" si="5"/>
        <v>0</v>
      </c>
      <c r="G74" s="33"/>
      <c r="H74" s="33"/>
      <c r="I74" s="33"/>
      <c r="J74" s="33"/>
      <c r="K74" s="33"/>
      <c r="L74" s="33"/>
      <c r="M74" s="33"/>
      <c r="N74" s="33"/>
      <c r="O74" s="32"/>
      <c r="P74" s="32"/>
      <c r="Q74" s="32"/>
      <c r="R74" s="32"/>
    </row>
    <row r="75" spans="1:18" ht="12.75">
      <c r="A75" s="72"/>
      <c r="B75" s="91"/>
      <c r="C75" s="30" t="s">
        <v>103</v>
      </c>
      <c r="D75" s="27">
        <v>0</v>
      </c>
      <c r="E75" s="31">
        <v>0</v>
      </c>
      <c r="F75" s="28">
        <f t="shared" si="5"/>
        <v>0</v>
      </c>
      <c r="G75" s="33"/>
      <c r="H75" s="33"/>
      <c r="I75" s="33"/>
      <c r="J75" s="33"/>
      <c r="K75" s="33"/>
      <c r="L75" s="33"/>
      <c r="M75" s="33"/>
      <c r="N75" s="33"/>
      <c r="O75" s="32"/>
      <c r="P75" s="32"/>
      <c r="Q75" s="32"/>
      <c r="R75" s="32"/>
    </row>
    <row r="76" spans="1:18" ht="12.75">
      <c r="A76" s="72"/>
      <c r="B76" s="91"/>
      <c r="C76" s="30" t="s">
        <v>149</v>
      </c>
      <c r="D76" s="27">
        <v>0</v>
      </c>
      <c r="E76" s="31">
        <v>0</v>
      </c>
      <c r="F76" s="28">
        <f t="shared" si="5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3.5" thickBot="1">
      <c r="A77" s="125"/>
      <c r="B77" s="127"/>
      <c r="C77" s="34" t="s">
        <v>55</v>
      </c>
      <c r="D77" s="35">
        <f>SUM(D68:D76)</f>
        <v>0</v>
      </c>
      <c r="E77" s="35">
        <f>SUM(E68:E76)</f>
        <v>50400</v>
      </c>
      <c r="F77" s="35">
        <f>SUM(F68:F76)</f>
        <v>50400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4.25" thickBot="1" thickTop="1">
      <c r="A78" s="37" t="s">
        <v>58</v>
      </c>
      <c r="B78" s="38"/>
      <c r="C78" s="38"/>
      <c r="D78" s="39">
        <f>D57+D67+D77</f>
        <v>0</v>
      </c>
      <c r="E78" s="39">
        <f>E57+E67+E77</f>
        <v>70400</v>
      </c>
      <c r="F78" s="39">
        <f>F57+F67+F77</f>
        <v>70400</v>
      </c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</sheetData>
  <mergeCells count="28">
    <mergeCell ref="C46:C47"/>
    <mergeCell ref="D46:F46"/>
    <mergeCell ref="G46:R46"/>
    <mergeCell ref="A9:A10"/>
    <mergeCell ref="B9:B10"/>
    <mergeCell ref="B21:B30"/>
    <mergeCell ref="B31:B40"/>
    <mergeCell ref="A21:A30"/>
    <mergeCell ref="A31:A40"/>
    <mergeCell ref="A44:R44"/>
    <mergeCell ref="A58:A67"/>
    <mergeCell ref="A68:A77"/>
    <mergeCell ref="A48:A57"/>
    <mergeCell ref="B46:B47"/>
    <mergeCell ref="B58:B67"/>
    <mergeCell ref="B68:B77"/>
    <mergeCell ref="B48:B57"/>
    <mergeCell ref="A46:A47"/>
    <mergeCell ref="A1:Q1"/>
    <mergeCell ref="A3:R3"/>
    <mergeCell ref="A4:R4"/>
    <mergeCell ref="A11:A20"/>
    <mergeCell ref="B11:B20"/>
    <mergeCell ref="A5:R5"/>
    <mergeCell ref="A7:R7"/>
    <mergeCell ref="C9:C10"/>
    <mergeCell ref="D9:F9"/>
    <mergeCell ref="G9:R9"/>
  </mergeCells>
  <printOptions horizontalCentered="1"/>
  <pageMargins left="0.3937007874015748" right="0.3937007874015748" top="0.5905511811023623" bottom="0.3937007874015748" header="0.5118110236220472" footer="0.5118110236220472"/>
  <pageSetup firstPageNumber="26" useFirstPageNumber="1" horizontalDpi="300" verticalDpi="300" orientation="landscape" scale="70" r:id="rId1"/>
  <headerFooter alignWithMargins="0">
    <oddFooter>&amp;C&amp;P</oddFooter>
  </headerFooter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78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5.00390625" style="3" customWidth="1"/>
    <col min="2" max="2" width="19.00390625" style="3" customWidth="1"/>
    <col min="3" max="3" width="15.7109375" style="3" customWidth="1"/>
    <col min="4" max="6" width="11.7109375" style="3" customWidth="1"/>
    <col min="7" max="17" width="6.421875" style="21" customWidth="1"/>
    <col min="18" max="18" width="6.8515625" style="21" customWidth="1"/>
    <col min="19" max="16384" width="9.140625" style="3" customWidth="1"/>
  </cols>
  <sheetData>
    <row r="1" spans="1:18" ht="38.25" customHeight="1">
      <c r="A1" s="110" t="s">
        <v>326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</row>
    <row r="2" spans="1:18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2" t="s">
        <v>179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25.5" customHeight="1">
      <c r="A5" s="128" t="s">
        <v>197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3:6" ht="12.75">
      <c r="C6" s="20"/>
      <c r="D6" s="20"/>
      <c r="E6" s="20"/>
      <c r="F6" s="20"/>
    </row>
    <row r="7" spans="1:18" ht="12.75">
      <c r="A7" s="129" t="s">
        <v>182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3:6" ht="12.75">
      <c r="C8" s="22"/>
      <c r="D8" s="20"/>
      <c r="E8" s="20"/>
      <c r="F8" s="20"/>
    </row>
    <row r="9" spans="1:18" ht="12.75">
      <c r="A9" s="89" t="s">
        <v>153</v>
      </c>
      <c r="B9" s="89" t="s">
        <v>154</v>
      </c>
      <c r="C9" s="89" t="s">
        <v>155</v>
      </c>
      <c r="D9" s="130" t="s">
        <v>156</v>
      </c>
      <c r="E9" s="131"/>
      <c r="F9" s="132"/>
      <c r="G9" s="133" t="s">
        <v>157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6.25" thickBot="1">
      <c r="A10" s="125"/>
      <c r="B10" s="125"/>
      <c r="C10" s="125"/>
      <c r="D10" s="23" t="s">
        <v>121</v>
      </c>
      <c r="E10" s="23" t="s">
        <v>138</v>
      </c>
      <c r="F10" s="23" t="s">
        <v>137</v>
      </c>
      <c r="G10" s="24" t="s">
        <v>158</v>
      </c>
      <c r="H10" s="24" t="s">
        <v>159</v>
      </c>
      <c r="I10" s="24" t="s">
        <v>160</v>
      </c>
      <c r="J10" s="25" t="s">
        <v>161</v>
      </c>
      <c r="K10" s="25" t="s">
        <v>162</v>
      </c>
      <c r="L10" s="25" t="s">
        <v>163</v>
      </c>
      <c r="M10" s="25" t="s">
        <v>164</v>
      </c>
      <c r="N10" s="25" t="s">
        <v>165</v>
      </c>
      <c r="O10" s="25" t="s">
        <v>166</v>
      </c>
      <c r="P10" s="25" t="s">
        <v>167</v>
      </c>
      <c r="Q10" s="25" t="s">
        <v>168</v>
      </c>
      <c r="R10" s="25" t="s">
        <v>169</v>
      </c>
    </row>
    <row r="11" spans="1:18" ht="12.75" customHeight="1" thickTop="1">
      <c r="A11" s="124" t="s">
        <v>59</v>
      </c>
      <c r="B11" s="126" t="s">
        <v>120</v>
      </c>
      <c r="C11" s="26" t="s">
        <v>106</v>
      </c>
      <c r="D11" s="27">
        <v>0</v>
      </c>
      <c r="E11" s="27">
        <v>0</v>
      </c>
      <c r="F11" s="28">
        <f aca="true" t="shared" si="0" ref="F11:F19">D11+E11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72"/>
      <c r="B12" s="91"/>
      <c r="C12" s="30" t="s">
        <v>145</v>
      </c>
      <c r="D12" s="27">
        <v>0</v>
      </c>
      <c r="E12" s="31">
        <v>0</v>
      </c>
      <c r="F12" s="28">
        <f t="shared" si="0"/>
        <v>0</v>
      </c>
      <c r="G12" s="32"/>
      <c r="H12" s="33"/>
      <c r="I12" s="33"/>
      <c r="J12" s="33"/>
      <c r="K12" s="33"/>
      <c r="L12" s="33"/>
      <c r="M12" s="33"/>
      <c r="N12" s="32"/>
      <c r="O12" s="55"/>
      <c r="P12" s="55"/>
      <c r="Q12" s="55"/>
      <c r="R12" s="55"/>
    </row>
    <row r="13" spans="1:18" ht="12.75">
      <c r="A13" s="72"/>
      <c r="B13" s="91"/>
      <c r="C13" s="30" t="s">
        <v>146</v>
      </c>
      <c r="D13" s="27">
        <v>0</v>
      </c>
      <c r="E13" s="31">
        <v>0</v>
      </c>
      <c r="F13" s="28">
        <f t="shared" si="0"/>
        <v>0</v>
      </c>
      <c r="G13" s="32"/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</row>
    <row r="14" spans="1:18" ht="12.75">
      <c r="A14" s="72"/>
      <c r="B14" s="91"/>
      <c r="C14" s="30" t="s">
        <v>147</v>
      </c>
      <c r="D14" s="27">
        <v>0</v>
      </c>
      <c r="E14" s="31">
        <v>5000</v>
      </c>
      <c r="F14" s="28">
        <f t="shared" si="0"/>
        <v>5000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>
      <c r="A15" s="72"/>
      <c r="B15" s="91"/>
      <c r="C15" s="30" t="s">
        <v>105</v>
      </c>
      <c r="D15" s="27">
        <v>0</v>
      </c>
      <c r="E15" s="31">
        <v>0</v>
      </c>
      <c r="F15" s="28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2.75">
      <c r="A16" s="72"/>
      <c r="B16" s="91"/>
      <c r="C16" s="30" t="s">
        <v>104</v>
      </c>
      <c r="D16" s="27">
        <v>0</v>
      </c>
      <c r="E16" s="31">
        <v>0</v>
      </c>
      <c r="F16" s="2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72"/>
      <c r="B17" s="91"/>
      <c r="C17" s="30" t="s">
        <v>148</v>
      </c>
      <c r="D17" s="27">
        <v>0</v>
      </c>
      <c r="E17" s="31">
        <v>0</v>
      </c>
      <c r="F17" s="28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2.75">
      <c r="A18" s="72"/>
      <c r="B18" s="91"/>
      <c r="C18" s="30" t="s">
        <v>103</v>
      </c>
      <c r="D18" s="27">
        <v>0</v>
      </c>
      <c r="E18" s="31">
        <v>0</v>
      </c>
      <c r="F18" s="28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72"/>
      <c r="B19" s="91"/>
      <c r="C19" s="30" t="s">
        <v>149</v>
      </c>
      <c r="D19" s="27">
        <v>0</v>
      </c>
      <c r="E19" s="31">
        <v>0</v>
      </c>
      <c r="F19" s="28">
        <f t="shared" si="0"/>
        <v>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3.5" thickBot="1">
      <c r="A20" s="125"/>
      <c r="B20" s="127"/>
      <c r="C20" s="34" t="s">
        <v>65</v>
      </c>
      <c r="D20" s="35">
        <f>SUM(D11:D19)</f>
        <v>0</v>
      </c>
      <c r="E20" s="35">
        <f>SUM(E11:E19)</f>
        <v>5000</v>
      </c>
      <c r="F20" s="35">
        <f>SUM(F11:F19)</f>
        <v>5000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 thickTop="1">
      <c r="A21" s="124" t="s">
        <v>60</v>
      </c>
      <c r="B21" s="126" t="s">
        <v>140</v>
      </c>
      <c r="C21" s="26" t="s">
        <v>106</v>
      </c>
      <c r="D21" s="27">
        <v>0</v>
      </c>
      <c r="E21" s="27">
        <v>0</v>
      </c>
      <c r="F21" s="28">
        <f aca="true" t="shared" si="1" ref="F21:F29">D21+E21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72"/>
      <c r="B22" s="91"/>
      <c r="C22" s="30" t="s">
        <v>145</v>
      </c>
      <c r="D22" s="27">
        <v>0</v>
      </c>
      <c r="E22" s="31">
        <v>0</v>
      </c>
      <c r="F22" s="28">
        <f t="shared" si="1"/>
        <v>0</v>
      </c>
      <c r="G22" s="33"/>
      <c r="H22" s="33"/>
      <c r="I22" s="33"/>
      <c r="J22" s="33"/>
      <c r="K22" s="33"/>
      <c r="L22" s="33"/>
      <c r="M22" s="33"/>
      <c r="N22" s="33"/>
      <c r="O22" s="55"/>
      <c r="P22" s="55"/>
      <c r="Q22" s="55"/>
      <c r="R22" s="55"/>
    </row>
    <row r="23" spans="1:18" ht="12.75">
      <c r="A23" s="72"/>
      <c r="B23" s="91"/>
      <c r="C23" s="30" t="s">
        <v>146</v>
      </c>
      <c r="D23" s="27">
        <v>0</v>
      </c>
      <c r="E23" s="31">
        <v>72000</v>
      </c>
      <c r="F23" s="28">
        <f t="shared" si="1"/>
        <v>72000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>
      <c r="A24" s="72"/>
      <c r="B24" s="91"/>
      <c r="C24" s="30" t="s">
        <v>147</v>
      </c>
      <c r="D24" s="27">
        <v>0</v>
      </c>
      <c r="E24" s="31">
        <v>0</v>
      </c>
      <c r="F24" s="28">
        <f t="shared" si="1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>
      <c r="A25" s="72"/>
      <c r="B25" s="91"/>
      <c r="C25" s="30" t="s">
        <v>105</v>
      </c>
      <c r="D25" s="27">
        <v>0</v>
      </c>
      <c r="E25" s="31">
        <v>0</v>
      </c>
      <c r="F25" s="28">
        <f t="shared" si="1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>
      <c r="A26" s="72"/>
      <c r="B26" s="91"/>
      <c r="C26" s="30" t="s">
        <v>104</v>
      </c>
      <c r="D26" s="27">
        <v>0</v>
      </c>
      <c r="E26" s="31">
        <v>0</v>
      </c>
      <c r="F26" s="28">
        <f t="shared" si="1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2.75">
      <c r="A27" s="72"/>
      <c r="B27" s="91"/>
      <c r="C27" s="30" t="s">
        <v>148</v>
      </c>
      <c r="D27" s="27">
        <v>0</v>
      </c>
      <c r="E27" s="31">
        <v>0</v>
      </c>
      <c r="F27" s="28">
        <f t="shared" si="1"/>
        <v>0</v>
      </c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</row>
    <row r="28" spans="1:18" ht="12.75">
      <c r="A28" s="72"/>
      <c r="B28" s="91"/>
      <c r="C28" s="30" t="s">
        <v>103</v>
      </c>
      <c r="D28" s="27">
        <v>0</v>
      </c>
      <c r="E28" s="31">
        <v>0</v>
      </c>
      <c r="F28" s="28">
        <f t="shared" si="1"/>
        <v>0</v>
      </c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3"/>
    </row>
    <row r="29" spans="1:18" ht="12.75">
      <c r="A29" s="72"/>
      <c r="B29" s="91"/>
      <c r="C29" s="30" t="s">
        <v>149</v>
      </c>
      <c r="D29" s="27">
        <v>0</v>
      </c>
      <c r="E29" s="31">
        <v>3000</v>
      </c>
      <c r="F29" s="28">
        <f t="shared" si="1"/>
        <v>3000</v>
      </c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3"/>
    </row>
    <row r="30" spans="1:18" ht="13.5" thickBot="1">
      <c r="A30" s="125"/>
      <c r="B30" s="127"/>
      <c r="C30" s="34" t="s">
        <v>64</v>
      </c>
      <c r="D30" s="35">
        <f>SUM(D21:D29)</f>
        <v>0</v>
      </c>
      <c r="E30" s="35">
        <f>SUM(E21:E29)</f>
        <v>75000</v>
      </c>
      <c r="F30" s="35">
        <f>SUM(F21:F29)</f>
        <v>75000</v>
      </c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3"/>
    </row>
    <row r="31" spans="1:18" ht="12.75" customHeight="1" thickTop="1">
      <c r="A31" s="124" t="s">
        <v>61</v>
      </c>
      <c r="B31" s="126" t="s">
        <v>110</v>
      </c>
      <c r="C31" s="26" t="s">
        <v>106</v>
      </c>
      <c r="D31" s="27">
        <v>0</v>
      </c>
      <c r="E31" s="27">
        <v>0</v>
      </c>
      <c r="F31" s="28">
        <f aca="true" t="shared" si="2" ref="F31:F39">D31+E31</f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2.75">
      <c r="A32" s="72"/>
      <c r="B32" s="91"/>
      <c r="C32" s="30" t="s">
        <v>145</v>
      </c>
      <c r="D32" s="27">
        <v>0</v>
      </c>
      <c r="E32" s="31">
        <f>15*5*180</f>
        <v>13500</v>
      </c>
      <c r="F32" s="28">
        <f t="shared" si="2"/>
        <v>13500</v>
      </c>
      <c r="G32" s="33"/>
      <c r="H32" s="33"/>
      <c r="I32" s="33"/>
      <c r="J32" s="33"/>
      <c r="K32" s="33"/>
      <c r="L32" s="33"/>
      <c r="M32" s="33"/>
      <c r="N32" s="33"/>
      <c r="O32" s="55"/>
      <c r="P32" s="55"/>
      <c r="Q32" s="55"/>
      <c r="R32" s="55"/>
    </row>
    <row r="33" spans="1:18" ht="12.75">
      <c r="A33" s="72"/>
      <c r="B33" s="91"/>
      <c r="C33" s="30" t="s">
        <v>146</v>
      </c>
      <c r="D33" s="27">
        <v>0</v>
      </c>
      <c r="E33" s="31">
        <v>0</v>
      </c>
      <c r="F33" s="28">
        <f t="shared" si="2"/>
        <v>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2.75">
      <c r="A34" s="72"/>
      <c r="B34" s="91"/>
      <c r="C34" s="30" t="s">
        <v>147</v>
      </c>
      <c r="D34" s="27">
        <v>0</v>
      </c>
      <c r="E34" s="31">
        <f>15*500</f>
        <v>7500</v>
      </c>
      <c r="F34" s="28">
        <f t="shared" si="2"/>
        <v>7500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2.75">
      <c r="A35" s="72"/>
      <c r="B35" s="91"/>
      <c r="C35" s="30" t="s">
        <v>105</v>
      </c>
      <c r="D35" s="27">
        <v>0</v>
      </c>
      <c r="E35" s="31">
        <v>0</v>
      </c>
      <c r="F35" s="28">
        <f t="shared" si="2"/>
        <v>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2.75">
      <c r="A36" s="72"/>
      <c r="B36" s="91"/>
      <c r="C36" s="30" t="s">
        <v>104</v>
      </c>
      <c r="D36" s="27">
        <v>0</v>
      </c>
      <c r="E36" s="31">
        <v>0</v>
      </c>
      <c r="F36" s="28">
        <f t="shared" si="2"/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2.75">
      <c r="A37" s="72"/>
      <c r="B37" s="91"/>
      <c r="C37" s="30" t="s">
        <v>148</v>
      </c>
      <c r="D37" s="27">
        <v>0</v>
      </c>
      <c r="E37" s="31">
        <v>0</v>
      </c>
      <c r="F37" s="28">
        <f t="shared" si="2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72"/>
      <c r="B38" s="91"/>
      <c r="C38" s="30" t="s">
        <v>103</v>
      </c>
      <c r="D38" s="27">
        <v>0</v>
      </c>
      <c r="E38" s="31">
        <v>0</v>
      </c>
      <c r="F38" s="28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72"/>
      <c r="B39" s="91"/>
      <c r="C39" s="30" t="s">
        <v>149</v>
      </c>
      <c r="D39" s="27">
        <v>0</v>
      </c>
      <c r="E39" s="31">
        <v>0</v>
      </c>
      <c r="F39" s="28">
        <f t="shared" si="2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3.5" thickBot="1">
      <c r="A40" s="125"/>
      <c r="B40" s="127"/>
      <c r="C40" s="34" t="s">
        <v>63</v>
      </c>
      <c r="D40" s="35">
        <f>SUM(D31:D39)</f>
        <v>0</v>
      </c>
      <c r="E40" s="35">
        <f>SUM(E31:E39)</f>
        <v>21000</v>
      </c>
      <c r="F40" s="35">
        <f>SUM(F31:F39)</f>
        <v>21000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4.25" thickBot="1" thickTop="1">
      <c r="A41" s="37" t="s">
        <v>62</v>
      </c>
      <c r="B41" s="38"/>
      <c r="C41" s="38"/>
      <c r="D41" s="39">
        <f>D20+D30+D40</f>
        <v>0</v>
      </c>
      <c r="E41" s="39">
        <f>E20+E30+E40</f>
        <v>101000</v>
      </c>
      <c r="F41" s="39">
        <f>F20+F30+F40</f>
        <v>101000</v>
      </c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</row>
    <row r="44" spans="1:18" ht="12.75">
      <c r="A44" s="129" t="s">
        <v>183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3:6" ht="12.75">
      <c r="C45" s="22"/>
      <c r="D45" s="20"/>
      <c r="E45" s="20"/>
      <c r="F45" s="20"/>
    </row>
    <row r="46" spans="1:18" ht="12.75">
      <c r="A46" s="89" t="s">
        <v>153</v>
      </c>
      <c r="B46" s="89" t="s">
        <v>154</v>
      </c>
      <c r="C46" s="89" t="s">
        <v>155</v>
      </c>
      <c r="D46" s="130" t="s">
        <v>156</v>
      </c>
      <c r="E46" s="131"/>
      <c r="F46" s="132"/>
      <c r="G46" s="133" t="s">
        <v>157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</row>
    <row r="47" spans="1:18" ht="26.25" thickBot="1">
      <c r="A47" s="125"/>
      <c r="B47" s="125"/>
      <c r="C47" s="125"/>
      <c r="D47" s="23" t="s">
        <v>121</v>
      </c>
      <c r="E47" s="23" t="s">
        <v>138</v>
      </c>
      <c r="F47" s="23" t="s">
        <v>137</v>
      </c>
      <c r="G47" s="24" t="s">
        <v>158</v>
      </c>
      <c r="H47" s="24" t="s">
        <v>159</v>
      </c>
      <c r="I47" s="24" t="s">
        <v>160</v>
      </c>
      <c r="J47" s="25" t="s">
        <v>161</v>
      </c>
      <c r="K47" s="25" t="s">
        <v>162</v>
      </c>
      <c r="L47" s="25" t="s">
        <v>163</v>
      </c>
      <c r="M47" s="25" t="s">
        <v>164</v>
      </c>
      <c r="N47" s="25" t="s">
        <v>165</v>
      </c>
      <c r="O47" s="25" t="s">
        <v>166</v>
      </c>
      <c r="P47" s="25" t="s">
        <v>167</v>
      </c>
      <c r="Q47" s="25" t="s">
        <v>168</v>
      </c>
      <c r="R47" s="25" t="s">
        <v>169</v>
      </c>
    </row>
    <row r="48" spans="1:18" ht="12.75" customHeight="1" thickTop="1">
      <c r="A48" s="124" t="s">
        <v>59</v>
      </c>
      <c r="B48" s="126" t="s">
        <v>120</v>
      </c>
      <c r="C48" s="26" t="s">
        <v>106</v>
      </c>
      <c r="D48" s="27">
        <v>0</v>
      </c>
      <c r="E48" s="27">
        <v>0</v>
      </c>
      <c r="F48" s="28">
        <f aca="true" t="shared" si="3" ref="F48:F56">D48+E48</f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72"/>
      <c r="B49" s="91"/>
      <c r="C49" s="30" t="s">
        <v>145</v>
      </c>
      <c r="D49" s="27">
        <v>0</v>
      </c>
      <c r="E49" s="31">
        <v>0</v>
      </c>
      <c r="F49" s="28">
        <f t="shared" si="3"/>
        <v>0</v>
      </c>
      <c r="G49" s="55"/>
      <c r="H49" s="55"/>
      <c r="I49" s="55"/>
      <c r="J49" s="55"/>
      <c r="K49" s="55"/>
      <c r="L49" s="55"/>
      <c r="M49" s="55"/>
      <c r="N49" s="55"/>
      <c r="O49" s="32"/>
      <c r="P49" s="32"/>
      <c r="Q49" s="32"/>
      <c r="R49" s="32"/>
    </row>
    <row r="50" spans="1:18" ht="12.75">
      <c r="A50" s="72"/>
      <c r="B50" s="91"/>
      <c r="C50" s="30" t="s">
        <v>146</v>
      </c>
      <c r="D50" s="27">
        <v>0</v>
      </c>
      <c r="E50" s="31">
        <v>0</v>
      </c>
      <c r="F50" s="28">
        <f t="shared" si="3"/>
        <v>0</v>
      </c>
      <c r="G50" s="33"/>
      <c r="H50" s="33"/>
      <c r="I50" s="33"/>
      <c r="J50" s="33"/>
      <c r="K50" s="33"/>
      <c r="L50" s="33"/>
      <c r="M50" s="33"/>
      <c r="N50" s="33"/>
      <c r="O50" s="32"/>
      <c r="P50" s="32"/>
      <c r="Q50" s="32"/>
      <c r="R50" s="32"/>
    </row>
    <row r="51" spans="1:18" ht="12.75">
      <c r="A51" s="72"/>
      <c r="B51" s="91"/>
      <c r="C51" s="30" t="s">
        <v>147</v>
      </c>
      <c r="D51" s="27">
        <v>0</v>
      </c>
      <c r="E51" s="31">
        <v>5000</v>
      </c>
      <c r="F51" s="28">
        <f t="shared" si="3"/>
        <v>5000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72"/>
      <c r="B52" s="91"/>
      <c r="C52" s="30" t="s">
        <v>105</v>
      </c>
      <c r="D52" s="27">
        <v>0</v>
      </c>
      <c r="E52" s="31">
        <v>0</v>
      </c>
      <c r="F52" s="28">
        <f t="shared" si="3"/>
        <v>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72"/>
      <c r="B53" s="91"/>
      <c r="C53" s="30" t="s">
        <v>104</v>
      </c>
      <c r="D53" s="27">
        <v>0</v>
      </c>
      <c r="E53" s="31">
        <v>0</v>
      </c>
      <c r="F53" s="28">
        <f t="shared" si="3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>
      <c r="A54" s="72"/>
      <c r="B54" s="91"/>
      <c r="C54" s="30" t="s">
        <v>148</v>
      </c>
      <c r="D54" s="27">
        <v>0</v>
      </c>
      <c r="E54" s="31">
        <v>0</v>
      </c>
      <c r="F54" s="28">
        <f t="shared" si="3"/>
        <v>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2.75">
      <c r="A55" s="72"/>
      <c r="B55" s="91"/>
      <c r="C55" s="30" t="s">
        <v>103</v>
      </c>
      <c r="D55" s="27">
        <v>0</v>
      </c>
      <c r="E55" s="31">
        <v>0</v>
      </c>
      <c r="F55" s="28">
        <f t="shared" si="3"/>
        <v>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>
      <c r="A56" s="72"/>
      <c r="B56" s="91"/>
      <c r="C56" s="30" t="s">
        <v>149</v>
      </c>
      <c r="D56" s="27">
        <v>0</v>
      </c>
      <c r="E56" s="31">
        <v>0</v>
      </c>
      <c r="F56" s="28">
        <f t="shared" si="3"/>
        <v>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3.5" thickBot="1">
      <c r="A57" s="125"/>
      <c r="B57" s="127"/>
      <c r="C57" s="34" t="s">
        <v>65</v>
      </c>
      <c r="D57" s="35">
        <f>SUM(D48:D56)</f>
        <v>0</v>
      </c>
      <c r="E57" s="35">
        <f>SUM(E48:E56)</f>
        <v>5000</v>
      </c>
      <c r="F57" s="35">
        <f>SUM(F48:F56)</f>
        <v>5000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2.75" customHeight="1" thickTop="1">
      <c r="A58" s="124" t="s">
        <v>60</v>
      </c>
      <c r="B58" s="126" t="s">
        <v>140</v>
      </c>
      <c r="C58" s="26" t="s">
        <v>106</v>
      </c>
      <c r="D58" s="27">
        <v>0</v>
      </c>
      <c r="E58" s="27">
        <v>144000</v>
      </c>
      <c r="F58" s="28">
        <f aca="true" t="shared" si="4" ref="F58:F66">D58+E58</f>
        <v>144000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75">
      <c r="A59" s="72"/>
      <c r="B59" s="91"/>
      <c r="C59" s="30" t="s">
        <v>145</v>
      </c>
      <c r="D59" s="27">
        <v>0</v>
      </c>
      <c r="E59" s="31">
        <v>0</v>
      </c>
      <c r="F59" s="28">
        <f t="shared" si="4"/>
        <v>0</v>
      </c>
      <c r="G59" s="55"/>
      <c r="H59" s="55"/>
      <c r="I59" s="55"/>
      <c r="J59" s="55"/>
      <c r="K59" s="55"/>
      <c r="L59" s="55"/>
      <c r="M59" s="55"/>
      <c r="N59" s="55"/>
      <c r="O59" s="33"/>
      <c r="P59" s="33"/>
      <c r="Q59" s="33"/>
      <c r="R59" s="33"/>
    </row>
    <row r="60" spans="1:18" ht="12.75">
      <c r="A60" s="72"/>
      <c r="B60" s="91"/>
      <c r="C60" s="30" t="s">
        <v>146</v>
      </c>
      <c r="D60" s="27">
        <v>0</v>
      </c>
      <c r="E60" s="31">
        <v>126000</v>
      </c>
      <c r="F60" s="28">
        <f t="shared" si="4"/>
        <v>126000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2.75">
      <c r="A61" s="72"/>
      <c r="B61" s="91"/>
      <c r="C61" s="30" t="s">
        <v>147</v>
      </c>
      <c r="D61" s="27">
        <v>0</v>
      </c>
      <c r="E61" s="31">
        <v>0</v>
      </c>
      <c r="F61" s="28">
        <f t="shared" si="4"/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2.75">
      <c r="A62" s="72"/>
      <c r="B62" s="91"/>
      <c r="C62" s="30" t="s">
        <v>105</v>
      </c>
      <c r="D62" s="27">
        <v>0</v>
      </c>
      <c r="E62" s="31">
        <v>0</v>
      </c>
      <c r="F62" s="28">
        <f t="shared" si="4"/>
        <v>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2.75">
      <c r="A63" s="72"/>
      <c r="B63" s="91"/>
      <c r="C63" s="30" t="s">
        <v>104</v>
      </c>
      <c r="D63" s="27">
        <v>0</v>
      </c>
      <c r="E63" s="31">
        <v>0</v>
      </c>
      <c r="F63" s="28">
        <f t="shared" si="4"/>
        <v>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2.75">
      <c r="A64" s="72"/>
      <c r="B64" s="91"/>
      <c r="C64" s="30" t="s">
        <v>148</v>
      </c>
      <c r="D64" s="27">
        <v>0</v>
      </c>
      <c r="E64" s="31">
        <v>0</v>
      </c>
      <c r="F64" s="28">
        <f t="shared" si="4"/>
        <v>0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2.75">
      <c r="A65" s="72"/>
      <c r="B65" s="91"/>
      <c r="C65" s="30" t="s">
        <v>103</v>
      </c>
      <c r="D65" s="27">
        <v>0</v>
      </c>
      <c r="E65" s="31">
        <v>0</v>
      </c>
      <c r="F65" s="28">
        <f t="shared" si="4"/>
        <v>0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2.75">
      <c r="A66" s="72"/>
      <c r="B66" s="91"/>
      <c r="C66" s="30" t="s">
        <v>149</v>
      </c>
      <c r="D66" s="27">
        <v>0</v>
      </c>
      <c r="E66" s="31">
        <v>5000</v>
      </c>
      <c r="F66" s="28">
        <f t="shared" si="4"/>
        <v>5000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3.5" thickBot="1">
      <c r="A67" s="125"/>
      <c r="B67" s="127"/>
      <c r="C67" s="34" t="s">
        <v>64</v>
      </c>
      <c r="D67" s="35">
        <f>SUM(D58:D66)</f>
        <v>0</v>
      </c>
      <c r="E67" s="35">
        <f>SUM(E58:E66)</f>
        <v>275000</v>
      </c>
      <c r="F67" s="35">
        <f>SUM(F58:F66)</f>
        <v>275000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2.75" customHeight="1" thickTop="1">
      <c r="A68" s="124" t="s">
        <v>61</v>
      </c>
      <c r="B68" s="126" t="s">
        <v>110</v>
      </c>
      <c r="C68" s="26" t="s">
        <v>106</v>
      </c>
      <c r="D68" s="27">
        <v>0</v>
      </c>
      <c r="E68" s="27">
        <v>0</v>
      </c>
      <c r="F68" s="28">
        <f aca="true" t="shared" si="5" ref="F68:F76">D68+E68</f>
        <v>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72"/>
      <c r="B69" s="91"/>
      <c r="C69" s="30" t="s">
        <v>145</v>
      </c>
      <c r="D69" s="27">
        <v>0</v>
      </c>
      <c r="E69" s="27">
        <f>(36*5*180)</f>
        <v>32400</v>
      </c>
      <c r="F69" s="28">
        <f t="shared" si="5"/>
        <v>32400</v>
      </c>
      <c r="G69" s="55"/>
      <c r="H69" s="55"/>
      <c r="I69" s="55"/>
      <c r="J69" s="55"/>
      <c r="K69" s="55"/>
      <c r="L69" s="55"/>
      <c r="M69" s="55"/>
      <c r="N69" s="55"/>
      <c r="O69" s="33"/>
      <c r="P69" s="33"/>
      <c r="Q69" s="33"/>
      <c r="R69" s="33"/>
    </row>
    <row r="70" spans="1:18" ht="12.75">
      <c r="A70" s="72"/>
      <c r="B70" s="91"/>
      <c r="C70" s="30" t="s">
        <v>146</v>
      </c>
      <c r="D70" s="27">
        <v>0</v>
      </c>
      <c r="E70" s="31">
        <v>0</v>
      </c>
      <c r="F70" s="28">
        <f t="shared" si="5"/>
        <v>0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2.75">
      <c r="A71" s="72"/>
      <c r="B71" s="91"/>
      <c r="C71" s="30" t="s">
        <v>147</v>
      </c>
      <c r="D71" s="27">
        <v>0</v>
      </c>
      <c r="E71" s="27">
        <f>(36*500)</f>
        <v>18000</v>
      </c>
      <c r="F71" s="28">
        <f t="shared" si="5"/>
        <v>18000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>
      <c r="A72" s="72"/>
      <c r="B72" s="91"/>
      <c r="C72" s="30" t="s">
        <v>105</v>
      </c>
      <c r="D72" s="27">
        <v>0</v>
      </c>
      <c r="E72" s="31">
        <v>0</v>
      </c>
      <c r="F72" s="28">
        <f t="shared" si="5"/>
        <v>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.75">
      <c r="A73" s="72"/>
      <c r="B73" s="91"/>
      <c r="C73" s="30" t="s">
        <v>104</v>
      </c>
      <c r="D73" s="27">
        <v>0</v>
      </c>
      <c r="E73" s="31">
        <v>0</v>
      </c>
      <c r="F73" s="28">
        <f t="shared" si="5"/>
        <v>0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2.75">
      <c r="A74" s="72"/>
      <c r="B74" s="91"/>
      <c r="C74" s="30" t="s">
        <v>148</v>
      </c>
      <c r="D74" s="27">
        <v>0</v>
      </c>
      <c r="E74" s="31">
        <v>0</v>
      </c>
      <c r="F74" s="28">
        <f t="shared" si="5"/>
        <v>0</v>
      </c>
      <c r="G74" s="33"/>
      <c r="H74" s="33"/>
      <c r="I74" s="33"/>
      <c r="J74" s="33"/>
      <c r="K74" s="33"/>
      <c r="L74" s="33"/>
      <c r="M74" s="33"/>
      <c r="N74" s="33"/>
      <c r="O74" s="32"/>
      <c r="P74" s="32"/>
      <c r="Q74" s="32"/>
      <c r="R74" s="32"/>
    </row>
    <row r="75" spans="1:18" ht="12.75">
      <c r="A75" s="72"/>
      <c r="B75" s="91"/>
      <c r="C75" s="30" t="s">
        <v>103</v>
      </c>
      <c r="D75" s="27">
        <v>0</v>
      </c>
      <c r="E75" s="31">
        <v>0</v>
      </c>
      <c r="F75" s="28">
        <f t="shared" si="5"/>
        <v>0</v>
      </c>
      <c r="G75" s="33"/>
      <c r="H75" s="33"/>
      <c r="I75" s="33"/>
      <c r="J75" s="33"/>
      <c r="K75" s="33"/>
      <c r="L75" s="33"/>
      <c r="M75" s="33"/>
      <c r="N75" s="33"/>
      <c r="O75" s="32"/>
      <c r="P75" s="32"/>
      <c r="Q75" s="32"/>
      <c r="R75" s="32"/>
    </row>
    <row r="76" spans="1:18" ht="12.75">
      <c r="A76" s="72"/>
      <c r="B76" s="91"/>
      <c r="C76" s="30" t="s">
        <v>149</v>
      </c>
      <c r="D76" s="27">
        <v>0</v>
      </c>
      <c r="E76" s="31">
        <v>0</v>
      </c>
      <c r="F76" s="28">
        <f t="shared" si="5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3.5" thickBot="1">
      <c r="A77" s="125"/>
      <c r="B77" s="127"/>
      <c r="C77" s="34" t="s">
        <v>63</v>
      </c>
      <c r="D77" s="35">
        <f>SUM(D68:D76)</f>
        <v>0</v>
      </c>
      <c r="E77" s="35">
        <f>SUM(E68:E76)</f>
        <v>50400</v>
      </c>
      <c r="F77" s="35">
        <f>SUM(F68:F76)</f>
        <v>50400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4.25" thickBot="1" thickTop="1">
      <c r="A78" s="37" t="s">
        <v>66</v>
      </c>
      <c r="B78" s="38"/>
      <c r="C78" s="38"/>
      <c r="D78" s="39">
        <f>D57+D67+D77</f>
        <v>0</v>
      </c>
      <c r="E78" s="39">
        <f>E57+E67+E77</f>
        <v>330400</v>
      </c>
      <c r="F78" s="39">
        <f>F57+F67+F77</f>
        <v>330400</v>
      </c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</sheetData>
  <mergeCells count="28">
    <mergeCell ref="A1:Q1"/>
    <mergeCell ref="A3:R3"/>
    <mergeCell ref="A4:R4"/>
    <mergeCell ref="A11:A20"/>
    <mergeCell ref="B11:B20"/>
    <mergeCell ref="A5:R5"/>
    <mergeCell ref="A7:R7"/>
    <mergeCell ref="C9:C10"/>
    <mergeCell ref="D9:F9"/>
    <mergeCell ref="G9:R9"/>
    <mergeCell ref="A58:A67"/>
    <mergeCell ref="A68:A77"/>
    <mergeCell ref="A48:A57"/>
    <mergeCell ref="B46:B47"/>
    <mergeCell ref="B58:B67"/>
    <mergeCell ref="B68:B77"/>
    <mergeCell ref="B48:B57"/>
    <mergeCell ref="A46:A47"/>
    <mergeCell ref="C46:C47"/>
    <mergeCell ref="D46:F46"/>
    <mergeCell ref="G46:R46"/>
    <mergeCell ref="A9:A10"/>
    <mergeCell ref="B9:B10"/>
    <mergeCell ref="B21:B30"/>
    <mergeCell ref="B31:B40"/>
    <mergeCell ref="A21:A30"/>
    <mergeCell ref="A31:A40"/>
    <mergeCell ref="A44:R44"/>
  </mergeCells>
  <printOptions horizontalCentered="1"/>
  <pageMargins left="0.3937007874015748" right="0.3937007874015748" top="0.5905511811023623" bottom="0.3937007874015748" header="0.5118110236220472" footer="0.5118110236220472"/>
  <pageSetup firstPageNumber="28" useFirstPageNumber="1" horizontalDpi="300" verticalDpi="300" orientation="landscape" scale="70" r:id="rId1"/>
  <headerFooter alignWithMargins="0">
    <oddFooter>&amp;C&amp;P</oddFooter>
  </headerFooter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78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5.00390625" style="3" customWidth="1"/>
    <col min="2" max="2" width="19.00390625" style="3" customWidth="1"/>
    <col min="3" max="3" width="15.7109375" style="3" customWidth="1"/>
    <col min="4" max="6" width="11.7109375" style="3" customWidth="1"/>
    <col min="7" max="17" width="6.421875" style="21" customWidth="1"/>
    <col min="18" max="18" width="6.8515625" style="21" customWidth="1"/>
    <col min="19" max="16384" width="9.140625" style="3" customWidth="1"/>
  </cols>
  <sheetData>
    <row r="1" spans="1:18" ht="38.25" customHeight="1">
      <c r="A1" s="110" t="s">
        <v>326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</row>
    <row r="2" spans="1:18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2" t="s">
        <v>179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25.5" customHeight="1">
      <c r="A5" s="128" t="s">
        <v>198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3:6" ht="12.75">
      <c r="C6" s="20"/>
      <c r="D6" s="20"/>
      <c r="E6" s="20"/>
      <c r="F6" s="20"/>
    </row>
    <row r="7" spans="1:18" ht="12.75">
      <c r="A7" s="129" t="s">
        <v>182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3:6" ht="12.75">
      <c r="C8" s="22"/>
      <c r="D8" s="20"/>
      <c r="E8" s="20"/>
      <c r="F8" s="20"/>
    </row>
    <row r="9" spans="1:18" ht="12.75">
      <c r="A9" s="89" t="s">
        <v>153</v>
      </c>
      <c r="B9" s="89" t="s">
        <v>154</v>
      </c>
      <c r="C9" s="89" t="s">
        <v>155</v>
      </c>
      <c r="D9" s="130" t="s">
        <v>156</v>
      </c>
      <c r="E9" s="131"/>
      <c r="F9" s="132"/>
      <c r="G9" s="133" t="s">
        <v>157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6.25" thickBot="1">
      <c r="A10" s="125"/>
      <c r="B10" s="125"/>
      <c r="C10" s="125"/>
      <c r="D10" s="23" t="s">
        <v>121</v>
      </c>
      <c r="E10" s="23" t="s">
        <v>138</v>
      </c>
      <c r="F10" s="23" t="s">
        <v>137</v>
      </c>
      <c r="G10" s="24" t="s">
        <v>158</v>
      </c>
      <c r="H10" s="24" t="s">
        <v>159</v>
      </c>
      <c r="I10" s="24" t="s">
        <v>160</v>
      </c>
      <c r="J10" s="25" t="s">
        <v>161</v>
      </c>
      <c r="K10" s="25" t="s">
        <v>162</v>
      </c>
      <c r="L10" s="25" t="s">
        <v>163</v>
      </c>
      <c r="M10" s="25" t="s">
        <v>164</v>
      </c>
      <c r="N10" s="25" t="s">
        <v>165</v>
      </c>
      <c r="O10" s="25" t="s">
        <v>166</v>
      </c>
      <c r="P10" s="25" t="s">
        <v>167</v>
      </c>
      <c r="Q10" s="25" t="s">
        <v>168</v>
      </c>
      <c r="R10" s="25" t="s">
        <v>169</v>
      </c>
    </row>
    <row r="11" spans="1:18" ht="12.75" customHeight="1" thickTop="1">
      <c r="A11" s="124" t="s">
        <v>240</v>
      </c>
      <c r="B11" s="126" t="s">
        <v>120</v>
      </c>
      <c r="C11" s="26" t="s">
        <v>106</v>
      </c>
      <c r="D11" s="27">
        <v>0</v>
      </c>
      <c r="E11" s="27">
        <v>0</v>
      </c>
      <c r="F11" s="28">
        <f aca="true" t="shared" si="0" ref="F11:F19">D11+E11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72"/>
      <c r="B12" s="91"/>
      <c r="C12" s="30" t="s">
        <v>145</v>
      </c>
      <c r="D12" s="27">
        <v>0</v>
      </c>
      <c r="E12" s="31">
        <v>0</v>
      </c>
      <c r="F12" s="28">
        <f t="shared" si="0"/>
        <v>0</v>
      </c>
      <c r="G12" s="32"/>
      <c r="H12" s="33"/>
      <c r="I12" s="33"/>
      <c r="J12" s="33"/>
      <c r="K12" s="33"/>
      <c r="L12" s="33"/>
      <c r="M12" s="33"/>
      <c r="N12" s="32"/>
      <c r="O12" s="55"/>
      <c r="P12" s="55"/>
      <c r="Q12" s="55"/>
      <c r="R12" s="55"/>
    </row>
    <row r="13" spans="1:18" ht="12.75">
      <c r="A13" s="72"/>
      <c r="B13" s="91"/>
      <c r="C13" s="30" t="s">
        <v>146</v>
      </c>
      <c r="D13" s="27">
        <v>0</v>
      </c>
      <c r="E13" s="31">
        <v>0</v>
      </c>
      <c r="F13" s="28">
        <f t="shared" si="0"/>
        <v>0</v>
      </c>
      <c r="G13" s="32"/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</row>
    <row r="14" spans="1:18" ht="12.75">
      <c r="A14" s="72"/>
      <c r="B14" s="91"/>
      <c r="C14" s="30" t="s">
        <v>147</v>
      </c>
      <c r="D14" s="27">
        <v>0</v>
      </c>
      <c r="E14" s="31">
        <v>2500</v>
      </c>
      <c r="F14" s="28">
        <f t="shared" si="0"/>
        <v>2500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>
      <c r="A15" s="72"/>
      <c r="B15" s="91"/>
      <c r="C15" s="30" t="s">
        <v>105</v>
      </c>
      <c r="D15" s="27">
        <v>0</v>
      </c>
      <c r="E15" s="31">
        <v>0</v>
      </c>
      <c r="F15" s="28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2.75">
      <c r="A16" s="72"/>
      <c r="B16" s="91"/>
      <c r="C16" s="30" t="s">
        <v>104</v>
      </c>
      <c r="D16" s="27">
        <v>0</v>
      </c>
      <c r="E16" s="31">
        <v>0</v>
      </c>
      <c r="F16" s="2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72"/>
      <c r="B17" s="91"/>
      <c r="C17" s="30" t="s">
        <v>148</v>
      </c>
      <c r="D17" s="27">
        <v>0</v>
      </c>
      <c r="E17" s="31">
        <v>0</v>
      </c>
      <c r="F17" s="28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2.75">
      <c r="A18" s="72"/>
      <c r="B18" s="91"/>
      <c r="C18" s="30" t="s">
        <v>103</v>
      </c>
      <c r="D18" s="27">
        <v>0</v>
      </c>
      <c r="E18" s="31">
        <v>0</v>
      </c>
      <c r="F18" s="28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72"/>
      <c r="B19" s="91"/>
      <c r="C19" s="30" t="s">
        <v>149</v>
      </c>
      <c r="D19" s="27">
        <v>0</v>
      </c>
      <c r="E19" s="31">
        <v>0</v>
      </c>
      <c r="F19" s="28">
        <f t="shared" si="0"/>
        <v>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3.5" thickBot="1">
      <c r="A20" s="125"/>
      <c r="B20" s="127"/>
      <c r="C20" s="34" t="s">
        <v>70</v>
      </c>
      <c r="D20" s="35">
        <f>SUM(D11:D19)</f>
        <v>0</v>
      </c>
      <c r="E20" s="35">
        <f>SUM(E11:E19)</f>
        <v>2500</v>
      </c>
      <c r="F20" s="35">
        <f>SUM(F11:F19)</f>
        <v>2500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 thickTop="1">
      <c r="A21" s="124" t="s">
        <v>241</v>
      </c>
      <c r="B21" s="126" t="s">
        <v>140</v>
      </c>
      <c r="C21" s="26" t="s">
        <v>106</v>
      </c>
      <c r="D21" s="27">
        <v>0</v>
      </c>
      <c r="E21" s="27">
        <v>0</v>
      </c>
      <c r="F21" s="28">
        <f aca="true" t="shared" si="1" ref="F21:F29">D21+E21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72"/>
      <c r="B22" s="91"/>
      <c r="C22" s="30" t="s">
        <v>145</v>
      </c>
      <c r="D22" s="27">
        <v>0</v>
      </c>
      <c r="E22" s="31">
        <v>0</v>
      </c>
      <c r="F22" s="28">
        <f t="shared" si="1"/>
        <v>0</v>
      </c>
      <c r="G22" s="33"/>
      <c r="H22" s="33"/>
      <c r="I22" s="33"/>
      <c r="J22" s="33"/>
      <c r="K22" s="33"/>
      <c r="L22" s="33"/>
      <c r="M22" s="33"/>
      <c r="N22" s="33"/>
      <c r="O22" s="55"/>
      <c r="P22" s="55"/>
      <c r="Q22" s="55"/>
      <c r="R22" s="55"/>
    </row>
    <row r="23" spans="1:18" ht="12.75">
      <c r="A23" s="72"/>
      <c r="B23" s="91"/>
      <c r="C23" s="30" t="s">
        <v>146</v>
      </c>
      <c r="D23" s="27">
        <v>0</v>
      </c>
      <c r="E23" s="31">
        <v>40000</v>
      </c>
      <c r="F23" s="28">
        <f t="shared" si="1"/>
        <v>40000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>
      <c r="A24" s="72"/>
      <c r="B24" s="91"/>
      <c r="C24" s="30" t="s">
        <v>147</v>
      </c>
      <c r="D24" s="27">
        <v>0</v>
      </c>
      <c r="E24" s="31">
        <v>0</v>
      </c>
      <c r="F24" s="28">
        <f t="shared" si="1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>
      <c r="A25" s="72"/>
      <c r="B25" s="91"/>
      <c r="C25" s="30" t="s">
        <v>105</v>
      </c>
      <c r="D25" s="27">
        <v>0</v>
      </c>
      <c r="E25" s="31">
        <v>0</v>
      </c>
      <c r="F25" s="28">
        <f t="shared" si="1"/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>
      <c r="A26" s="72"/>
      <c r="B26" s="91"/>
      <c r="C26" s="30" t="s">
        <v>104</v>
      </c>
      <c r="D26" s="27">
        <v>0</v>
      </c>
      <c r="E26" s="31">
        <v>0</v>
      </c>
      <c r="F26" s="28">
        <f t="shared" si="1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2.75">
      <c r="A27" s="72"/>
      <c r="B27" s="91"/>
      <c r="C27" s="30" t="s">
        <v>148</v>
      </c>
      <c r="D27" s="27">
        <v>0</v>
      </c>
      <c r="E27" s="31">
        <v>0</v>
      </c>
      <c r="F27" s="28">
        <f t="shared" si="1"/>
        <v>0</v>
      </c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</row>
    <row r="28" spans="1:18" ht="12.75">
      <c r="A28" s="72"/>
      <c r="B28" s="91"/>
      <c r="C28" s="30" t="s">
        <v>103</v>
      </c>
      <c r="D28" s="27">
        <v>0</v>
      </c>
      <c r="E28" s="31">
        <v>0</v>
      </c>
      <c r="F28" s="28">
        <f t="shared" si="1"/>
        <v>0</v>
      </c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3"/>
    </row>
    <row r="29" spans="1:18" ht="12.75">
      <c r="A29" s="72"/>
      <c r="B29" s="91"/>
      <c r="C29" s="30" t="s">
        <v>149</v>
      </c>
      <c r="D29" s="27">
        <v>0</v>
      </c>
      <c r="E29" s="31">
        <v>3000</v>
      </c>
      <c r="F29" s="28">
        <f t="shared" si="1"/>
        <v>3000</v>
      </c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3"/>
    </row>
    <row r="30" spans="1:18" ht="13.5" thickBot="1">
      <c r="A30" s="125"/>
      <c r="B30" s="127"/>
      <c r="C30" s="34" t="s">
        <v>69</v>
      </c>
      <c r="D30" s="35">
        <f>SUM(D21:D29)</f>
        <v>0</v>
      </c>
      <c r="E30" s="35">
        <f>SUM(E21:E29)</f>
        <v>43000</v>
      </c>
      <c r="F30" s="35">
        <f>SUM(F21:F29)</f>
        <v>43000</v>
      </c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3"/>
    </row>
    <row r="31" spans="1:18" ht="12.75" customHeight="1" thickTop="1">
      <c r="A31" s="124" t="s">
        <v>309</v>
      </c>
      <c r="B31" s="126" t="s">
        <v>120</v>
      </c>
      <c r="C31" s="26" t="s">
        <v>106</v>
      </c>
      <c r="D31" s="27">
        <v>0</v>
      </c>
      <c r="E31" s="27">
        <v>0</v>
      </c>
      <c r="F31" s="28">
        <f aca="true" t="shared" si="2" ref="F31:F39">D31+E31</f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2.75">
      <c r="A32" s="72"/>
      <c r="B32" s="91"/>
      <c r="C32" s="30" t="s">
        <v>145</v>
      </c>
      <c r="D32" s="27">
        <v>0</v>
      </c>
      <c r="E32" s="31">
        <v>0</v>
      </c>
      <c r="F32" s="28">
        <f t="shared" si="2"/>
        <v>0</v>
      </c>
      <c r="G32" s="33"/>
      <c r="H32" s="33"/>
      <c r="I32" s="33"/>
      <c r="J32" s="33"/>
      <c r="K32" s="33"/>
      <c r="L32" s="33"/>
      <c r="M32" s="33"/>
      <c r="N32" s="33"/>
      <c r="O32" s="55"/>
      <c r="P32" s="55"/>
      <c r="Q32" s="55"/>
      <c r="R32" s="55"/>
    </row>
    <row r="33" spans="1:18" ht="12.75">
      <c r="A33" s="72"/>
      <c r="B33" s="91"/>
      <c r="C33" s="30" t="s">
        <v>146</v>
      </c>
      <c r="D33" s="27">
        <v>0</v>
      </c>
      <c r="E33" s="31">
        <v>0</v>
      </c>
      <c r="F33" s="28">
        <f t="shared" si="2"/>
        <v>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2.75">
      <c r="A34" s="72"/>
      <c r="B34" s="91"/>
      <c r="C34" s="30" t="s">
        <v>147</v>
      </c>
      <c r="D34" s="27">
        <v>0</v>
      </c>
      <c r="E34" s="31">
        <v>44000</v>
      </c>
      <c r="F34" s="28">
        <f t="shared" si="2"/>
        <v>44000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2.75">
      <c r="A35" s="72"/>
      <c r="B35" s="91"/>
      <c r="C35" s="30" t="s">
        <v>105</v>
      </c>
      <c r="D35" s="27">
        <v>0</v>
      </c>
      <c r="E35" s="31">
        <v>0</v>
      </c>
      <c r="F35" s="28">
        <f t="shared" si="2"/>
        <v>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2.75">
      <c r="A36" s="72"/>
      <c r="B36" s="91"/>
      <c r="C36" s="30" t="s">
        <v>104</v>
      </c>
      <c r="D36" s="27">
        <v>0</v>
      </c>
      <c r="E36" s="31">
        <v>0</v>
      </c>
      <c r="F36" s="28">
        <f t="shared" si="2"/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2.75">
      <c r="A37" s="72"/>
      <c r="B37" s="91"/>
      <c r="C37" s="30" t="s">
        <v>148</v>
      </c>
      <c r="D37" s="27">
        <v>0</v>
      </c>
      <c r="E37" s="31">
        <v>0</v>
      </c>
      <c r="F37" s="28">
        <f t="shared" si="2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72"/>
      <c r="B38" s="91"/>
      <c r="C38" s="30" t="s">
        <v>103</v>
      </c>
      <c r="D38" s="27">
        <v>0</v>
      </c>
      <c r="E38" s="31">
        <v>0</v>
      </c>
      <c r="F38" s="28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72"/>
      <c r="B39" s="91"/>
      <c r="C39" s="30" t="s">
        <v>149</v>
      </c>
      <c r="D39" s="27">
        <v>0</v>
      </c>
      <c r="E39" s="31">
        <v>0</v>
      </c>
      <c r="F39" s="28">
        <f t="shared" si="2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3.5" thickBot="1">
      <c r="A40" s="125"/>
      <c r="B40" s="127"/>
      <c r="C40" s="34" t="s">
        <v>68</v>
      </c>
      <c r="D40" s="35">
        <f>SUM(D31:D39)</f>
        <v>0</v>
      </c>
      <c r="E40" s="35">
        <f>SUM(E31:E39)</f>
        <v>44000</v>
      </c>
      <c r="F40" s="35">
        <f>SUM(F31:F39)</f>
        <v>44000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4.25" thickBot="1" thickTop="1">
      <c r="A41" s="37" t="s">
        <v>67</v>
      </c>
      <c r="B41" s="38"/>
      <c r="C41" s="38"/>
      <c r="D41" s="39">
        <f>D20+D30+D40</f>
        <v>0</v>
      </c>
      <c r="E41" s="39">
        <f>E20+E30+E40</f>
        <v>89500</v>
      </c>
      <c r="F41" s="39">
        <f>F20+F30+F40</f>
        <v>89500</v>
      </c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</row>
    <row r="44" spans="1:18" ht="12.75">
      <c r="A44" s="129" t="s">
        <v>183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3:6" ht="12.75">
      <c r="C45" s="22"/>
      <c r="D45" s="20"/>
      <c r="E45" s="20"/>
      <c r="F45" s="20"/>
    </row>
    <row r="46" spans="1:18" ht="12.75">
      <c r="A46" s="89" t="s">
        <v>153</v>
      </c>
      <c r="B46" s="89" t="s">
        <v>154</v>
      </c>
      <c r="C46" s="89" t="s">
        <v>155</v>
      </c>
      <c r="D46" s="130" t="s">
        <v>156</v>
      </c>
      <c r="E46" s="131"/>
      <c r="F46" s="132"/>
      <c r="G46" s="133" t="s">
        <v>157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</row>
    <row r="47" spans="1:18" ht="26.25" thickBot="1">
      <c r="A47" s="125"/>
      <c r="B47" s="125"/>
      <c r="C47" s="125"/>
      <c r="D47" s="23" t="s">
        <v>121</v>
      </c>
      <c r="E47" s="23" t="s">
        <v>138</v>
      </c>
      <c r="F47" s="23" t="s">
        <v>137</v>
      </c>
      <c r="G47" s="24" t="s">
        <v>158</v>
      </c>
      <c r="H47" s="24" t="s">
        <v>159</v>
      </c>
      <c r="I47" s="24" t="s">
        <v>160</v>
      </c>
      <c r="J47" s="25" t="s">
        <v>161</v>
      </c>
      <c r="K47" s="25" t="s">
        <v>162</v>
      </c>
      <c r="L47" s="25" t="s">
        <v>163</v>
      </c>
      <c r="M47" s="25" t="s">
        <v>164</v>
      </c>
      <c r="N47" s="25" t="s">
        <v>165</v>
      </c>
      <c r="O47" s="25" t="s">
        <v>166</v>
      </c>
      <c r="P47" s="25" t="s">
        <v>167</v>
      </c>
      <c r="Q47" s="25" t="s">
        <v>168</v>
      </c>
      <c r="R47" s="25" t="s">
        <v>169</v>
      </c>
    </row>
    <row r="48" spans="1:18" ht="12.75" customHeight="1" thickTop="1">
      <c r="A48" s="124" t="s">
        <v>240</v>
      </c>
      <c r="B48" s="126" t="s">
        <v>120</v>
      </c>
      <c r="C48" s="26" t="s">
        <v>106</v>
      </c>
      <c r="D48" s="27">
        <v>0</v>
      </c>
      <c r="E48" s="27">
        <v>0</v>
      </c>
      <c r="F48" s="28">
        <f aca="true" t="shared" si="3" ref="F48:F56">D48+E48</f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72"/>
      <c r="B49" s="91"/>
      <c r="C49" s="30" t="s">
        <v>145</v>
      </c>
      <c r="D49" s="27">
        <v>0</v>
      </c>
      <c r="E49" s="31">
        <v>0</v>
      </c>
      <c r="F49" s="28">
        <f t="shared" si="3"/>
        <v>0</v>
      </c>
      <c r="G49" s="55"/>
      <c r="H49" s="55"/>
      <c r="I49" s="55"/>
      <c r="J49" s="55"/>
      <c r="K49" s="55"/>
      <c r="L49" s="55"/>
      <c r="M49" s="55"/>
      <c r="N49" s="55"/>
      <c r="O49" s="32"/>
      <c r="P49" s="32"/>
      <c r="Q49" s="32"/>
      <c r="R49" s="32"/>
    </row>
    <row r="50" spans="1:18" ht="12.75">
      <c r="A50" s="72"/>
      <c r="B50" s="91"/>
      <c r="C50" s="30" t="s">
        <v>146</v>
      </c>
      <c r="D50" s="27">
        <v>0</v>
      </c>
      <c r="E50" s="31">
        <v>0</v>
      </c>
      <c r="F50" s="28">
        <f t="shared" si="3"/>
        <v>0</v>
      </c>
      <c r="G50" s="33"/>
      <c r="H50" s="33"/>
      <c r="I50" s="33"/>
      <c r="J50" s="33"/>
      <c r="K50" s="33"/>
      <c r="L50" s="33"/>
      <c r="M50" s="33"/>
      <c r="N50" s="33"/>
      <c r="O50" s="32"/>
      <c r="P50" s="32"/>
      <c r="Q50" s="32"/>
      <c r="R50" s="32"/>
    </row>
    <row r="51" spans="1:18" ht="12.75">
      <c r="A51" s="72"/>
      <c r="B51" s="91"/>
      <c r="C51" s="30" t="s">
        <v>147</v>
      </c>
      <c r="D51" s="27">
        <v>0</v>
      </c>
      <c r="E51" s="31">
        <v>2500</v>
      </c>
      <c r="F51" s="28">
        <f t="shared" si="3"/>
        <v>2500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72"/>
      <c r="B52" s="91"/>
      <c r="C52" s="30" t="s">
        <v>105</v>
      </c>
      <c r="D52" s="27">
        <v>0</v>
      </c>
      <c r="E52" s="31">
        <v>0</v>
      </c>
      <c r="F52" s="28">
        <f t="shared" si="3"/>
        <v>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72"/>
      <c r="B53" s="91"/>
      <c r="C53" s="30" t="s">
        <v>104</v>
      </c>
      <c r="D53" s="27">
        <v>0</v>
      </c>
      <c r="E53" s="31">
        <v>0</v>
      </c>
      <c r="F53" s="28">
        <f t="shared" si="3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>
      <c r="A54" s="72"/>
      <c r="B54" s="91"/>
      <c r="C54" s="30" t="s">
        <v>148</v>
      </c>
      <c r="D54" s="27">
        <v>0</v>
      </c>
      <c r="E54" s="31">
        <v>0</v>
      </c>
      <c r="F54" s="28">
        <f t="shared" si="3"/>
        <v>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2.75">
      <c r="A55" s="72"/>
      <c r="B55" s="91"/>
      <c r="C55" s="30" t="s">
        <v>103</v>
      </c>
      <c r="D55" s="27">
        <v>0</v>
      </c>
      <c r="E55" s="31">
        <v>0</v>
      </c>
      <c r="F55" s="28">
        <f t="shared" si="3"/>
        <v>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>
      <c r="A56" s="72"/>
      <c r="B56" s="91"/>
      <c r="C56" s="30" t="s">
        <v>149</v>
      </c>
      <c r="D56" s="27">
        <v>0</v>
      </c>
      <c r="E56" s="31">
        <v>0</v>
      </c>
      <c r="F56" s="28">
        <f t="shared" si="3"/>
        <v>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3.5" thickBot="1">
      <c r="A57" s="125"/>
      <c r="B57" s="127"/>
      <c r="C57" s="34" t="s">
        <v>70</v>
      </c>
      <c r="D57" s="35">
        <f>SUM(D48:D56)</f>
        <v>0</v>
      </c>
      <c r="E57" s="35">
        <f>SUM(E48:E56)</f>
        <v>2500</v>
      </c>
      <c r="F57" s="35">
        <f>SUM(F48:F56)</f>
        <v>2500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2.75" customHeight="1" thickTop="1">
      <c r="A58" s="124" t="s">
        <v>241</v>
      </c>
      <c r="B58" s="126" t="s">
        <v>140</v>
      </c>
      <c r="C58" s="26" t="s">
        <v>106</v>
      </c>
      <c r="D58" s="27">
        <v>0</v>
      </c>
      <c r="E58" s="27">
        <v>0</v>
      </c>
      <c r="F58" s="28">
        <f aca="true" t="shared" si="4" ref="F58:F66">D58+E58</f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75">
      <c r="A59" s="72"/>
      <c r="B59" s="91"/>
      <c r="C59" s="30" t="s">
        <v>145</v>
      </c>
      <c r="D59" s="27">
        <v>0</v>
      </c>
      <c r="E59" s="31">
        <v>0</v>
      </c>
      <c r="F59" s="28">
        <f t="shared" si="4"/>
        <v>0</v>
      </c>
      <c r="G59" s="55"/>
      <c r="H59" s="55"/>
      <c r="I59" s="55"/>
      <c r="J59" s="55"/>
      <c r="K59" s="55"/>
      <c r="L59" s="55"/>
      <c r="M59" s="55"/>
      <c r="N59" s="55"/>
      <c r="O59" s="33"/>
      <c r="P59" s="33"/>
      <c r="Q59" s="33"/>
      <c r="R59" s="33"/>
    </row>
    <row r="60" spans="1:18" ht="12.75">
      <c r="A60" s="72"/>
      <c r="B60" s="91"/>
      <c r="C60" s="30" t="s">
        <v>146</v>
      </c>
      <c r="D60" s="27">
        <v>0</v>
      </c>
      <c r="E60" s="31">
        <v>40000</v>
      </c>
      <c r="F60" s="28">
        <f t="shared" si="4"/>
        <v>40000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2.75">
      <c r="A61" s="72"/>
      <c r="B61" s="91"/>
      <c r="C61" s="30" t="s">
        <v>147</v>
      </c>
      <c r="D61" s="27">
        <v>0</v>
      </c>
      <c r="E61" s="31">
        <v>0</v>
      </c>
      <c r="F61" s="28">
        <f t="shared" si="4"/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2.75">
      <c r="A62" s="72"/>
      <c r="B62" s="91"/>
      <c r="C62" s="30" t="s">
        <v>105</v>
      </c>
      <c r="D62" s="27">
        <v>0</v>
      </c>
      <c r="E62" s="31">
        <v>0</v>
      </c>
      <c r="F62" s="28">
        <f t="shared" si="4"/>
        <v>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2.75">
      <c r="A63" s="72"/>
      <c r="B63" s="91"/>
      <c r="C63" s="30" t="s">
        <v>104</v>
      </c>
      <c r="D63" s="27">
        <v>0</v>
      </c>
      <c r="E63" s="31">
        <v>0</v>
      </c>
      <c r="F63" s="28">
        <f t="shared" si="4"/>
        <v>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2.75">
      <c r="A64" s="72"/>
      <c r="B64" s="91"/>
      <c r="C64" s="30" t="s">
        <v>148</v>
      </c>
      <c r="D64" s="27">
        <v>0</v>
      </c>
      <c r="E64" s="31">
        <v>0</v>
      </c>
      <c r="F64" s="28">
        <f t="shared" si="4"/>
        <v>0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2.75">
      <c r="A65" s="72"/>
      <c r="B65" s="91"/>
      <c r="C65" s="30" t="s">
        <v>103</v>
      </c>
      <c r="D65" s="27">
        <v>0</v>
      </c>
      <c r="E65" s="31">
        <v>0</v>
      </c>
      <c r="F65" s="28">
        <f t="shared" si="4"/>
        <v>0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2.75">
      <c r="A66" s="72"/>
      <c r="B66" s="91"/>
      <c r="C66" s="30" t="s">
        <v>149</v>
      </c>
      <c r="D66" s="27">
        <v>0</v>
      </c>
      <c r="E66" s="31">
        <v>5000</v>
      </c>
      <c r="F66" s="28">
        <f t="shared" si="4"/>
        <v>5000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3.5" thickBot="1">
      <c r="A67" s="125"/>
      <c r="B67" s="127"/>
      <c r="C67" s="34" t="s">
        <v>69</v>
      </c>
      <c r="D67" s="35">
        <f>SUM(D58:D66)</f>
        <v>0</v>
      </c>
      <c r="E67" s="35">
        <f>SUM(E58:E66)</f>
        <v>45000</v>
      </c>
      <c r="F67" s="35">
        <f>SUM(F58:F66)</f>
        <v>45000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2.75" customHeight="1" thickTop="1">
      <c r="A68" s="124" t="s">
        <v>309</v>
      </c>
      <c r="B68" s="126" t="s">
        <v>120</v>
      </c>
      <c r="C68" s="26" t="s">
        <v>106</v>
      </c>
      <c r="D68" s="27">
        <v>0</v>
      </c>
      <c r="E68" s="27">
        <v>0</v>
      </c>
      <c r="F68" s="28">
        <f aca="true" t="shared" si="5" ref="F68:F76">D68+E68</f>
        <v>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72"/>
      <c r="B69" s="91"/>
      <c r="C69" s="30" t="s">
        <v>145</v>
      </c>
      <c r="D69" s="27">
        <v>0</v>
      </c>
      <c r="E69" s="31">
        <v>0</v>
      </c>
      <c r="F69" s="28">
        <f t="shared" si="5"/>
        <v>0</v>
      </c>
      <c r="G69" s="55"/>
      <c r="H69" s="55"/>
      <c r="I69" s="55"/>
      <c r="J69" s="55"/>
      <c r="K69" s="55"/>
      <c r="L69" s="55"/>
      <c r="M69" s="55"/>
      <c r="N69" s="55"/>
      <c r="O69" s="33"/>
      <c r="P69" s="33"/>
      <c r="Q69" s="33"/>
      <c r="R69" s="33"/>
    </row>
    <row r="70" spans="1:18" ht="12.75">
      <c r="A70" s="72"/>
      <c r="B70" s="91"/>
      <c r="C70" s="30" t="s">
        <v>146</v>
      </c>
      <c r="D70" s="27">
        <v>0</v>
      </c>
      <c r="E70" s="31">
        <v>0</v>
      </c>
      <c r="F70" s="28">
        <f t="shared" si="5"/>
        <v>0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2.75">
      <c r="A71" s="72"/>
      <c r="B71" s="91"/>
      <c r="C71" s="30" t="s">
        <v>147</v>
      </c>
      <c r="D71" s="27">
        <v>0</v>
      </c>
      <c r="E71" s="31">
        <v>88000</v>
      </c>
      <c r="F71" s="28">
        <f t="shared" si="5"/>
        <v>88000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>
      <c r="A72" s="72"/>
      <c r="B72" s="91"/>
      <c r="C72" s="30" t="s">
        <v>105</v>
      </c>
      <c r="D72" s="27">
        <v>0</v>
      </c>
      <c r="E72" s="31">
        <v>0</v>
      </c>
      <c r="F72" s="28">
        <f t="shared" si="5"/>
        <v>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.75">
      <c r="A73" s="72"/>
      <c r="B73" s="91"/>
      <c r="C73" s="30" t="s">
        <v>104</v>
      </c>
      <c r="D73" s="27">
        <v>0</v>
      </c>
      <c r="E73" s="31">
        <v>0</v>
      </c>
      <c r="F73" s="28">
        <f t="shared" si="5"/>
        <v>0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2.75">
      <c r="A74" s="72"/>
      <c r="B74" s="91"/>
      <c r="C74" s="30" t="s">
        <v>148</v>
      </c>
      <c r="D74" s="27">
        <v>0</v>
      </c>
      <c r="E74" s="31">
        <v>0</v>
      </c>
      <c r="F74" s="28">
        <f t="shared" si="5"/>
        <v>0</v>
      </c>
      <c r="G74" s="33"/>
      <c r="H74" s="33"/>
      <c r="I74" s="33"/>
      <c r="J74" s="33"/>
      <c r="K74" s="33"/>
      <c r="L74" s="33"/>
      <c r="M74" s="33"/>
      <c r="N74" s="33"/>
      <c r="O74" s="32"/>
      <c r="P74" s="32"/>
      <c r="Q74" s="32"/>
      <c r="R74" s="32"/>
    </row>
    <row r="75" spans="1:18" ht="12.75">
      <c r="A75" s="72"/>
      <c r="B75" s="91"/>
      <c r="C75" s="30" t="s">
        <v>103</v>
      </c>
      <c r="D75" s="27">
        <v>0</v>
      </c>
      <c r="E75" s="31">
        <v>0</v>
      </c>
      <c r="F75" s="28">
        <f t="shared" si="5"/>
        <v>0</v>
      </c>
      <c r="G75" s="33"/>
      <c r="H75" s="33"/>
      <c r="I75" s="33"/>
      <c r="J75" s="33"/>
      <c r="K75" s="33"/>
      <c r="L75" s="33"/>
      <c r="M75" s="33"/>
      <c r="N75" s="33"/>
      <c r="O75" s="32"/>
      <c r="P75" s="32"/>
      <c r="Q75" s="32"/>
      <c r="R75" s="32"/>
    </row>
    <row r="76" spans="1:18" ht="12.75">
      <c r="A76" s="72"/>
      <c r="B76" s="91"/>
      <c r="C76" s="30" t="s">
        <v>149</v>
      </c>
      <c r="D76" s="27">
        <v>0</v>
      </c>
      <c r="E76" s="31">
        <v>0</v>
      </c>
      <c r="F76" s="28">
        <f t="shared" si="5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3.5" thickBot="1">
      <c r="A77" s="125"/>
      <c r="B77" s="127"/>
      <c r="C77" s="34" t="s">
        <v>68</v>
      </c>
      <c r="D77" s="35">
        <f>SUM(D68:D76)</f>
        <v>0</v>
      </c>
      <c r="E77" s="35">
        <f>SUM(E68:E76)</f>
        <v>88000</v>
      </c>
      <c r="F77" s="35">
        <f>SUM(F68:F76)</f>
        <v>88000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4.25" thickBot="1" thickTop="1">
      <c r="A78" s="37" t="s">
        <v>71</v>
      </c>
      <c r="B78" s="38"/>
      <c r="C78" s="38"/>
      <c r="D78" s="39">
        <f>D57+D67+D77</f>
        <v>0</v>
      </c>
      <c r="E78" s="39">
        <f>E57+E67+E77</f>
        <v>135500</v>
      </c>
      <c r="F78" s="39">
        <f>F57+F67+F77</f>
        <v>135500</v>
      </c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</sheetData>
  <mergeCells count="28">
    <mergeCell ref="C46:C47"/>
    <mergeCell ref="D46:F46"/>
    <mergeCell ref="G46:R46"/>
    <mergeCell ref="A9:A10"/>
    <mergeCell ref="B9:B10"/>
    <mergeCell ref="B21:B30"/>
    <mergeCell ref="B31:B40"/>
    <mergeCell ref="A21:A30"/>
    <mergeCell ref="A31:A40"/>
    <mergeCell ref="A44:R44"/>
    <mergeCell ref="A58:A67"/>
    <mergeCell ref="A68:A77"/>
    <mergeCell ref="A48:A57"/>
    <mergeCell ref="B46:B47"/>
    <mergeCell ref="B58:B67"/>
    <mergeCell ref="B68:B77"/>
    <mergeCell ref="B48:B57"/>
    <mergeCell ref="A46:A47"/>
    <mergeCell ref="A1:Q1"/>
    <mergeCell ref="A3:R3"/>
    <mergeCell ref="A4:R4"/>
    <mergeCell ref="A11:A20"/>
    <mergeCell ref="B11:B20"/>
    <mergeCell ref="A5:R5"/>
    <mergeCell ref="A7:R7"/>
    <mergeCell ref="C9:C10"/>
    <mergeCell ref="D9:F9"/>
    <mergeCell ref="G9:R9"/>
  </mergeCells>
  <printOptions horizontalCentered="1"/>
  <pageMargins left="0.3937007874015748" right="0.3937007874015748" top="0.5905511811023623" bottom="0.3937007874015748" header="0.5118110236220472" footer="0.5118110236220472"/>
  <pageSetup firstPageNumber="30" useFirstPageNumber="1" horizontalDpi="300" verticalDpi="300" orientation="landscape" scale="70" r:id="rId1"/>
  <headerFooter alignWithMargins="0">
    <oddFooter>&amp;C&amp;P</oddFooter>
  </headerFooter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1">
      <selection activeCell="A2" sqref="A2"/>
    </sheetView>
  </sheetViews>
  <sheetFormatPr defaultColWidth="9.140625" defaultRowHeight="12.75"/>
  <cols>
    <col min="1" max="1" width="25.00390625" style="3" customWidth="1"/>
    <col min="2" max="2" width="19.00390625" style="3" customWidth="1"/>
    <col min="3" max="3" width="15.7109375" style="3" customWidth="1"/>
    <col min="4" max="6" width="11.7109375" style="3" customWidth="1"/>
    <col min="7" max="17" width="6.421875" style="21" customWidth="1"/>
    <col min="18" max="18" width="6.8515625" style="21" customWidth="1"/>
    <col min="19" max="16384" width="9.140625" style="3" customWidth="1"/>
  </cols>
  <sheetData>
    <row r="1" spans="1:18" ht="38.25" customHeight="1">
      <c r="A1" s="110" t="s">
        <v>326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</row>
    <row r="2" spans="1:18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5.75">
      <c r="A3" s="100" t="s">
        <v>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2" t="s">
        <v>179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25.5" customHeight="1">
      <c r="A5" s="128" t="s">
        <v>311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3:6" ht="12.75">
      <c r="C6" s="20"/>
      <c r="D6" s="20"/>
      <c r="E6" s="20"/>
      <c r="F6" s="20"/>
    </row>
    <row r="7" spans="1:18" ht="12.75">
      <c r="A7" s="129" t="s">
        <v>182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3:6" ht="12.75">
      <c r="C8" s="22"/>
      <c r="D8" s="20"/>
      <c r="E8" s="20"/>
      <c r="F8" s="20"/>
    </row>
    <row r="9" spans="1:18" ht="12.75">
      <c r="A9" s="89" t="s">
        <v>153</v>
      </c>
      <c r="B9" s="89" t="s">
        <v>154</v>
      </c>
      <c r="C9" s="89" t="s">
        <v>155</v>
      </c>
      <c r="D9" s="130" t="s">
        <v>156</v>
      </c>
      <c r="E9" s="131"/>
      <c r="F9" s="132"/>
      <c r="G9" s="133" t="s">
        <v>157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6.25" thickBot="1">
      <c r="A10" s="125"/>
      <c r="B10" s="125"/>
      <c r="C10" s="125"/>
      <c r="D10" s="23" t="s">
        <v>121</v>
      </c>
      <c r="E10" s="23" t="s">
        <v>138</v>
      </c>
      <c r="F10" s="23" t="s">
        <v>137</v>
      </c>
      <c r="G10" s="24" t="s">
        <v>158</v>
      </c>
      <c r="H10" s="24" t="s">
        <v>159</v>
      </c>
      <c r="I10" s="24" t="s">
        <v>160</v>
      </c>
      <c r="J10" s="25" t="s">
        <v>161</v>
      </c>
      <c r="K10" s="25" t="s">
        <v>162</v>
      </c>
      <c r="L10" s="25" t="s">
        <v>163</v>
      </c>
      <c r="M10" s="25" t="s">
        <v>164</v>
      </c>
      <c r="N10" s="25" t="s">
        <v>165</v>
      </c>
      <c r="O10" s="25" t="s">
        <v>166</v>
      </c>
      <c r="P10" s="25" t="s">
        <v>167</v>
      </c>
      <c r="Q10" s="25" t="s">
        <v>168</v>
      </c>
      <c r="R10" s="25" t="s">
        <v>169</v>
      </c>
    </row>
    <row r="11" spans="1:18" ht="12.75" customHeight="1" thickTop="1">
      <c r="A11" s="124" t="s">
        <v>269</v>
      </c>
      <c r="B11" s="126" t="s">
        <v>120</v>
      </c>
      <c r="C11" s="26" t="s">
        <v>106</v>
      </c>
      <c r="D11" s="27">
        <v>0</v>
      </c>
      <c r="E11" s="27">
        <v>0</v>
      </c>
      <c r="F11" s="28">
        <f aca="true" t="shared" si="0" ref="F11:F19">D11+E11</f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72"/>
      <c r="B12" s="91"/>
      <c r="C12" s="30" t="s">
        <v>145</v>
      </c>
      <c r="D12" s="27">
        <v>0</v>
      </c>
      <c r="E12" s="31">
        <v>0</v>
      </c>
      <c r="F12" s="28">
        <f t="shared" si="0"/>
        <v>0</v>
      </c>
      <c r="G12" s="32"/>
      <c r="H12" s="33"/>
      <c r="I12" s="33"/>
      <c r="J12" s="33"/>
      <c r="K12" s="33"/>
      <c r="L12" s="33"/>
      <c r="M12" s="33"/>
      <c r="N12" s="32"/>
      <c r="O12" s="55"/>
      <c r="P12" s="55"/>
      <c r="Q12" s="55"/>
      <c r="R12" s="55"/>
    </row>
    <row r="13" spans="1:18" ht="12.75">
      <c r="A13" s="72"/>
      <c r="B13" s="91"/>
      <c r="C13" s="30" t="s">
        <v>146</v>
      </c>
      <c r="D13" s="27">
        <v>0</v>
      </c>
      <c r="E13" s="31">
        <v>0</v>
      </c>
      <c r="F13" s="28">
        <f t="shared" si="0"/>
        <v>0</v>
      </c>
      <c r="G13" s="32"/>
      <c r="H13" s="33"/>
      <c r="I13" s="33"/>
      <c r="J13" s="33"/>
      <c r="K13" s="33"/>
      <c r="L13" s="33"/>
      <c r="M13" s="33"/>
      <c r="N13" s="32"/>
      <c r="O13" s="32"/>
      <c r="P13" s="32"/>
      <c r="Q13" s="32"/>
      <c r="R13" s="32"/>
    </row>
    <row r="14" spans="1:18" ht="12.75">
      <c r="A14" s="72"/>
      <c r="B14" s="91"/>
      <c r="C14" s="30" t="s">
        <v>147</v>
      </c>
      <c r="D14" s="27">
        <v>0</v>
      </c>
      <c r="E14" s="31">
        <v>2500</v>
      </c>
      <c r="F14" s="28">
        <f t="shared" si="0"/>
        <v>2500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>
      <c r="A15" s="72"/>
      <c r="B15" s="91"/>
      <c r="C15" s="30" t="s">
        <v>105</v>
      </c>
      <c r="D15" s="27">
        <v>0</v>
      </c>
      <c r="E15" s="31">
        <v>25000</v>
      </c>
      <c r="F15" s="28">
        <f t="shared" si="0"/>
        <v>25000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2.75">
      <c r="A16" s="72"/>
      <c r="B16" s="91"/>
      <c r="C16" s="30" t="s">
        <v>104</v>
      </c>
      <c r="D16" s="27">
        <v>0</v>
      </c>
      <c r="E16" s="31">
        <v>0</v>
      </c>
      <c r="F16" s="28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72"/>
      <c r="B17" s="91"/>
      <c r="C17" s="30" t="s">
        <v>148</v>
      </c>
      <c r="D17" s="27">
        <v>0</v>
      </c>
      <c r="E17" s="31">
        <v>0</v>
      </c>
      <c r="F17" s="28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2.75">
      <c r="A18" s="72"/>
      <c r="B18" s="91"/>
      <c r="C18" s="30" t="s">
        <v>103</v>
      </c>
      <c r="D18" s="27">
        <v>0</v>
      </c>
      <c r="E18" s="31">
        <v>0</v>
      </c>
      <c r="F18" s="28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72"/>
      <c r="B19" s="91"/>
      <c r="C19" s="30" t="s">
        <v>149</v>
      </c>
      <c r="D19" s="27">
        <v>0</v>
      </c>
      <c r="E19" s="31">
        <v>3000</v>
      </c>
      <c r="F19" s="28">
        <f t="shared" si="0"/>
        <v>3000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3.5" thickBot="1">
      <c r="A20" s="125"/>
      <c r="B20" s="127"/>
      <c r="C20" s="34" t="s">
        <v>273</v>
      </c>
      <c r="D20" s="35">
        <f>SUM(D11:D19)</f>
        <v>0</v>
      </c>
      <c r="E20" s="35">
        <f>SUM(E11:E19)</f>
        <v>30500</v>
      </c>
      <c r="F20" s="35">
        <f>SUM(F11:F19)</f>
        <v>30500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 thickTop="1">
      <c r="A21" s="124" t="s">
        <v>304</v>
      </c>
      <c r="B21" s="126" t="s">
        <v>110</v>
      </c>
      <c r="C21" s="26" t="s">
        <v>106</v>
      </c>
      <c r="D21" s="27">
        <v>0</v>
      </c>
      <c r="E21" s="27">
        <v>0</v>
      </c>
      <c r="F21" s="28">
        <f aca="true" t="shared" si="1" ref="F21:F29">D21+E21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2.75">
      <c r="A22" s="72"/>
      <c r="B22" s="91"/>
      <c r="C22" s="30" t="s">
        <v>145</v>
      </c>
      <c r="D22" s="27">
        <v>0</v>
      </c>
      <c r="E22" s="31">
        <v>0</v>
      </c>
      <c r="F22" s="28">
        <f t="shared" si="1"/>
        <v>0</v>
      </c>
      <c r="G22" s="33"/>
      <c r="H22" s="33"/>
      <c r="I22" s="33"/>
      <c r="J22" s="33"/>
      <c r="K22" s="33"/>
      <c r="L22" s="33"/>
      <c r="M22" s="33"/>
      <c r="N22" s="33"/>
      <c r="O22" s="55"/>
      <c r="P22" s="55"/>
      <c r="Q22" s="55"/>
      <c r="R22" s="55"/>
    </row>
    <row r="23" spans="1:18" ht="12.75">
      <c r="A23" s="72"/>
      <c r="B23" s="91"/>
      <c r="C23" s="30" t="s">
        <v>146</v>
      </c>
      <c r="D23" s="27">
        <v>0</v>
      </c>
      <c r="E23" s="31">
        <v>0</v>
      </c>
      <c r="F23" s="28">
        <f t="shared" si="1"/>
        <v>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>
      <c r="A24" s="72"/>
      <c r="B24" s="91"/>
      <c r="C24" s="30" t="s">
        <v>147</v>
      </c>
      <c r="D24" s="27">
        <v>0</v>
      </c>
      <c r="E24" s="31">
        <v>0</v>
      </c>
      <c r="F24" s="28">
        <f t="shared" si="1"/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>
      <c r="A25" s="72"/>
      <c r="B25" s="91"/>
      <c r="C25" s="30" t="s">
        <v>105</v>
      </c>
      <c r="D25" s="27">
        <v>0</v>
      </c>
      <c r="E25" s="31">
        <v>15000</v>
      </c>
      <c r="F25" s="28">
        <f t="shared" si="1"/>
        <v>15000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>
      <c r="A26" s="72"/>
      <c r="B26" s="91"/>
      <c r="C26" s="30" t="s">
        <v>104</v>
      </c>
      <c r="D26" s="27">
        <v>0</v>
      </c>
      <c r="E26" s="31">
        <v>0</v>
      </c>
      <c r="F26" s="28">
        <f t="shared" si="1"/>
        <v>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2.75">
      <c r="A27" s="72"/>
      <c r="B27" s="91"/>
      <c r="C27" s="30" t="s">
        <v>148</v>
      </c>
      <c r="D27" s="27">
        <v>0</v>
      </c>
      <c r="E27" s="31">
        <v>0</v>
      </c>
      <c r="F27" s="28">
        <f t="shared" si="1"/>
        <v>0</v>
      </c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</row>
    <row r="28" spans="1:18" ht="12.75">
      <c r="A28" s="72"/>
      <c r="B28" s="91"/>
      <c r="C28" s="30" t="s">
        <v>103</v>
      </c>
      <c r="D28" s="27">
        <v>0</v>
      </c>
      <c r="E28" s="31">
        <v>0</v>
      </c>
      <c r="F28" s="28">
        <f t="shared" si="1"/>
        <v>0</v>
      </c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3"/>
    </row>
    <row r="29" spans="1:18" ht="12.75">
      <c r="A29" s="72"/>
      <c r="B29" s="91"/>
      <c r="C29" s="30" t="s">
        <v>149</v>
      </c>
      <c r="D29" s="27">
        <v>0</v>
      </c>
      <c r="E29" s="31">
        <v>0</v>
      </c>
      <c r="F29" s="28">
        <f t="shared" si="1"/>
        <v>0</v>
      </c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3"/>
    </row>
    <row r="30" spans="1:18" ht="13.5" thickBot="1">
      <c r="A30" s="125"/>
      <c r="B30" s="127"/>
      <c r="C30" s="34" t="s">
        <v>272</v>
      </c>
      <c r="D30" s="35">
        <f>SUM(D21:D29)</f>
        <v>0</v>
      </c>
      <c r="E30" s="35">
        <f>SUM(E21:E29)</f>
        <v>15000</v>
      </c>
      <c r="F30" s="35">
        <f>SUM(F21:F29)</f>
        <v>15000</v>
      </c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3"/>
    </row>
    <row r="31" spans="1:18" ht="12.75" customHeight="1" thickTop="1">
      <c r="A31" s="124" t="s">
        <v>305</v>
      </c>
      <c r="B31" s="126" t="s">
        <v>140</v>
      </c>
      <c r="C31" s="26" t="s">
        <v>106</v>
      </c>
      <c r="D31" s="27">
        <v>0</v>
      </c>
      <c r="E31" s="27">
        <v>0</v>
      </c>
      <c r="F31" s="28">
        <f aca="true" t="shared" si="2" ref="F31:F39">D31+E31</f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2.75">
      <c r="A32" s="72"/>
      <c r="B32" s="91"/>
      <c r="C32" s="30" t="s">
        <v>145</v>
      </c>
      <c r="D32" s="27">
        <v>0</v>
      </c>
      <c r="E32" s="31">
        <v>0</v>
      </c>
      <c r="F32" s="28">
        <f t="shared" si="2"/>
        <v>0</v>
      </c>
      <c r="G32" s="33"/>
      <c r="H32" s="33"/>
      <c r="I32" s="33"/>
      <c r="J32" s="33"/>
      <c r="K32" s="33"/>
      <c r="L32" s="33"/>
      <c r="M32" s="33"/>
      <c r="N32" s="33"/>
      <c r="O32" s="55"/>
      <c r="P32" s="55"/>
      <c r="Q32" s="55"/>
      <c r="R32" s="55"/>
    </row>
    <row r="33" spans="1:18" ht="12.75">
      <c r="A33" s="72"/>
      <c r="B33" s="91"/>
      <c r="C33" s="30" t="s">
        <v>146</v>
      </c>
      <c r="D33" s="27">
        <v>0</v>
      </c>
      <c r="E33" s="31">
        <v>40000</v>
      </c>
      <c r="F33" s="28">
        <f t="shared" si="2"/>
        <v>40000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2.75">
      <c r="A34" s="72"/>
      <c r="B34" s="91"/>
      <c r="C34" s="30" t="s">
        <v>147</v>
      </c>
      <c r="D34" s="27">
        <v>0</v>
      </c>
      <c r="E34" s="31">
        <v>0</v>
      </c>
      <c r="F34" s="28">
        <f t="shared" si="2"/>
        <v>0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2.75">
      <c r="A35" s="72"/>
      <c r="B35" s="91"/>
      <c r="C35" s="30" t="s">
        <v>105</v>
      </c>
      <c r="D35" s="27">
        <v>0</v>
      </c>
      <c r="E35" s="31">
        <v>0</v>
      </c>
      <c r="F35" s="28">
        <f t="shared" si="2"/>
        <v>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2.75">
      <c r="A36" s="72"/>
      <c r="B36" s="91"/>
      <c r="C36" s="30" t="s">
        <v>104</v>
      </c>
      <c r="D36" s="27">
        <v>0</v>
      </c>
      <c r="E36" s="31">
        <v>0</v>
      </c>
      <c r="F36" s="28">
        <f t="shared" si="2"/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2.75">
      <c r="A37" s="72"/>
      <c r="B37" s="91"/>
      <c r="C37" s="30" t="s">
        <v>148</v>
      </c>
      <c r="D37" s="27">
        <v>0</v>
      </c>
      <c r="E37" s="31">
        <v>0</v>
      </c>
      <c r="F37" s="28">
        <f t="shared" si="2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72"/>
      <c r="B38" s="91"/>
      <c r="C38" s="30" t="s">
        <v>103</v>
      </c>
      <c r="D38" s="27">
        <v>0</v>
      </c>
      <c r="E38" s="31">
        <v>0</v>
      </c>
      <c r="F38" s="28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.75">
      <c r="A39" s="72"/>
      <c r="B39" s="91"/>
      <c r="C39" s="30" t="s">
        <v>149</v>
      </c>
      <c r="D39" s="27">
        <v>0</v>
      </c>
      <c r="E39" s="31">
        <v>0</v>
      </c>
      <c r="F39" s="28">
        <f t="shared" si="2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3.5" thickBot="1">
      <c r="A40" s="125"/>
      <c r="B40" s="127"/>
      <c r="C40" s="34" t="s">
        <v>271</v>
      </c>
      <c r="D40" s="35">
        <f>SUM(D31:D39)</f>
        <v>0</v>
      </c>
      <c r="E40" s="35">
        <f>SUM(E31:E39)</f>
        <v>40000</v>
      </c>
      <c r="F40" s="35">
        <f>SUM(F31:F39)</f>
        <v>40000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4.25" thickBot="1" thickTop="1">
      <c r="A41" s="37" t="s">
        <v>270</v>
      </c>
      <c r="B41" s="38"/>
      <c r="C41" s="38"/>
      <c r="D41" s="39">
        <f>D20+D30+D40</f>
        <v>0</v>
      </c>
      <c r="E41" s="39">
        <f>E20+E30+E40</f>
        <v>85500</v>
      </c>
      <c r="F41" s="39">
        <f>F20+F30+F40</f>
        <v>85500</v>
      </c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</row>
    <row r="44" spans="1:18" ht="12.75">
      <c r="A44" s="129" t="s">
        <v>183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3:6" ht="12.75">
      <c r="C45" s="22"/>
      <c r="D45" s="20"/>
      <c r="E45" s="20"/>
      <c r="F45" s="20"/>
    </row>
    <row r="46" spans="1:18" ht="12.75">
      <c r="A46" s="89" t="s">
        <v>153</v>
      </c>
      <c r="B46" s="89" t="s">
        <v>154</v>
      </c>
      <c r="C46" s="89" t="s">
        <v>155</v>
      </c>
      <c r="D46" s="130" t="s">
        <v>156</v>
      </c>
      <c r="E46" s="131"/>
      <c r="F46" s="132"/>
      <c r="G46" s="133" t="s">
        <v>157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</row>
    <row r="47" spans="1:18" ht="26.25" thickBot="1">
      <c r="A47" s="125"/>
      <c r="B47" s="125"/>
      <c r="C47" s="125"/>
      <c r="D47" s="23" t="s">
        <v>121</v>
      </c>
      <c r="E47" s="23" t="s">
        <v>138</v>
      </c>
      <c r="F47" s="23" t="s">
        <v>137</v>
      </c>
      <c r="G47" s="24" t="s">
        <v>158</v>
      </c>
      <c r="H47" s="24" t="s">
        <v>159</v>
      </c>
      <c r="I47" s="24" t="s">
        <v>160</v>
      </c>
      <c r="J47" s="25" t="s">
        <v>161</v>
      </c>
      <c r="K47" s="25" t="s">
        <v>162</v>
      </c>
      <c r="L47" s="25" t="s">
        <v>163</v>
      </c>
      <c r="M47" s="25" t="s">
        <v>164</v>
      </c>
      <c r="N47" s="25" t="s">
        <v>165</v>
      </c>
      <c r="O47" s="25" t="s">
        <v>166</v>
      </c>
      <c r="P47" s="25" t="s">
        <v>167</v>
      </c>
      <c r="Q47" s="25" t="s">
        <v>168</v>
      </c>
      <c r="R47" s="25" t="s">
        <v>169</v>
      </c>
    </row>
    <row r="48" spans="1:18" ht="12.75" customHeight="1" thickTop="1">
      <c r="A48" s="124" t="s">
        <v>269</v>
      </c>
      <c r="B48" s="126" t="s">
        <v>120</v>
      </c>
      <c r="C48" s="26" t="s">
        <v>106</v>
      </c>
      <c r="D48" s="27">
        <v>0</v>
      </c>
      <c r="E48" s="27">
        <v>0</v>
      </c>
      <c r="F48" s="28">
        <f aca="true" t="shared" si="3" ref="F48:F56">D48+E48</f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72"/>
      <c r="B49" s="91"/>
      <c r="C49" s="30" t="s">
        <v>145</v>
      </c>
      <c r="D49" s="27">
        <v>0</v>
      </c>
      <c r="E49" s="31">
        <v>0</v>
      </c>
      <c r="F49" s="28">
        <f t="shared" si="3"/>
        <v>0</v>
      </c>
      <c r="G49" s="55"/>
      <c r="H49" s="55"/>
      <c r="I49" s="55"/>
      <c r="J49" s="55"/>
      <c r="K49" s="55"/>
      <c r="L49" s="55"/>
      <c r="M49" s="55"/>
      <c r="N49" s="55"/>
      <c r="O49" s="32"/>
      <c r="P49" s="32"/>
      <c r="Q49" s="32"/>
      <c r="R49" s="32"/>
    </row>
    <row r="50" spans="1:18" ht="12.75">
      <c r="A50" s="72"/>
      <c r="B50" s="91"/>
      <c r="C50" s="30" t="s">
        <v>146</v>
      </c>
      <c r="D50" s="27">
        <v>0</v>
      </c>
      <c r="E50" s="31">
        <v>0</v>
      </c>
      <c r="F50" s="28">
        <f t="shared" si="3"/>
        <v>0</v>
      </c>
      <c r="G50" s="33"/>
      <c r="H50" s="33"/>
      <c r="I50" s="33"/>
      <c r="J50" s="33"/>
      <c r="K50" s="33"/>
      <c r="L50" s="33"/>
      <c r="M50" s="33"/>
      <c r="N50" s="33"/>
      <c r="O50" s="32"/>
      <c r="P50" s="32"/>
      <c r="Q50" s="32"/>
      <c r="R50" s="32"/>
    </row>
    <row r="51" spans="1:18" ht="12.75">
      <c r="A51" s="72"/>
      <c r="B51" s="91"/>
      <c r="C51" s="30" t="s">
        <v>147</v>
      </c>
      <c r="D51" s="27">
        <v>0</v>
      </c>
      <c r="E51" s="31">
        <v>2500</v>
      </c>
      <c r="F51" s="28">
        <f t="shared" si="3"/>
        <v>2500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72"/>
      <c r="B52" s="91"/>
      <c r="C52" s="30" t="s">
        <v>105</v>
      </c>
      <c r="D52" s="27">
        <v>0</v>
      </c>
      <c r="E52" s="31">
        <v>160000</v>
      </c>
      <c r="F52" s="28">
        <f t="shared" si="3"/>
        <v>160000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2.75">
      <c r="A53" s="72"/>
      <c r="B53" s="91"/>
      <c r="C53" s="30" t="s">
        <v>104</v>
      </c>
      <c r="D53" s="27">
        <v>0</v>
      </c>
      <c r="E53" s="31">
        <v>0</v>
      </c>
      <c r="F53" s="28">
        <f t="shared" si="3"/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>
      <c r="A54" s="72"/>
      <c r="B54" s="91"/>
      <c r="C54" s="30" t="s">
        <v>148</v>
      </c>
      <c r="D54" s="27">
        <v>0</v>
      </c>
      <c r="E54" s="31">
        <v>0</v>
      </c>
      <c r="F54" s="28">
        <f t="shared" si="3"/>
        <v>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12.75">
      <c r="A55" s="72"/>
      <c r="B55" s="91"/>
      <c r="C55" s="30" t="s">
        <v>103</v>
      </c>
      <c r="D55" s="27">
        <v>0</v>
      </c>
      <c r="E55" s="31">
        <v>0</v>
      </c>
      <c r="F55" s="28">
        <f t="shared" si="3"/>
        <v>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>
      <c r="A56" s="72"/>
      <c r="B56" s="91"/>
      <c r="C56" s="30" t="s">
        <v>149</v>
      </c>
      <c r="D56" s="27">
        <v>0</v>
      </c>
      <c r="E56" s="31">
        <v>0</v>
      </c>
      <c r="F56" s="28">
        <f t="shared" si="3"/>
        <v>0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3.5" thickBot="1">
      <c r="A57" s="125"/>
      <c r="B57" s="127"/>
      <c r="C57" s="34" t="s">
        <v>273</v>
      </c>
      <c r="D57" s="35">
        <f>SUM(D48:D56)</f>
        <v>0</v>
      </c>
      <c r="E57" s="35">
        <f>SUM(E48:E56)</f>
        <v>162500</v>
      </c>
      <c r="F57" s="35">
        <f>SUM(F48:F56)</f>
        <v>162500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2.75" customHeight="1" thickTop="1">
      <c r="A58" s="124" t="s">
        <v>304</v>
      </c>
      <c r="B58" s="126" t="s">
        <v>110</v>
      </c>
      <c r="C58" s="26" t="s">
        <v>106</v>
      </c>
      <c r="D58" s="27">
        <v>0</v>
      </c>
      <c r="E58" s="27">
        <v>0</v>
      </c>
      <c r="F58" s="28">
        <f aca="true" t="shared" si="4" ref="F58:F66">D58+E58</f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75">
      <c r="A59" s="72"/>
      <c r="B59" s="91"/>
      <c r="C59" s="30" t="s">
        <v>145</v>
      </c>
      <c r="D59" s="27">
        <v>0</v>
      </c>
      <c r="E59" s="31">
        <v>0</v>
      </c>
      <c r="F59" s="28">
        <f t="shared" si="4"/>
        <v>0</v>
      </c>
      <c r="G59" s="55"/>
      <c r="H59" s="55"/>
      <c r="I59" s="55"/>
      <c r="J59" s="55"/>
      <c r="K59" s="55"/>
      <c r="L59" s="55"/>
      <c r="M59" s="55"/>
      <c r="N59" s="55"/>
      <c r="O59" s="33"/>
      <c r="P59" s="33"/>
      <c r="Q59" s="33"/>
      <c r="R59" s="33"/>
    </row>
    <row r="60" spans="1:18" ht="12.75">
      <c r="A60" s="72"/>
      <c r="B60" s="91"/>
      <c r="C60" s="30" t="s">
        <v>146</v>
      </c>
      <c r="D60" s="27">
        <v>0</v>
      </c>
      <c r="E60" s="31">
        <v>0</v>
      </c>
      <c r="F60" s="28">
        <f t="shared" si="4"/>
        <v>0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2.75">
      <c r="A61" s="72"/>
      <c r="B61" s="91"/>
      <c r="C61" s="30" t="s">
        <v>147</v>
      </c>
      <c r="D61" s="27">
        <v>0</v>
      </c>
      <c r="E61" s="31">
        <v>0</v>
      </c>
      <c r="F61" s="28">
        <f t="shared" si="4"/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2.75">
      <c r="A62" s="72"/>
      <c r="B62" s="91"/>
      <c r="C62" s="30" t="s">
        <v>105</v>
      </c>
      <c r="D62" s="27">
        <v>0</v>
      </c>
      <c r="E62" s="31">
        <v>80000</v>
      </c>
      <c r="F62" s="28">
        <f t="shared" si="4"/>
        <v>80000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2.75">
      <c r="A63" s="72"/>
      <c r="B63" s="91"/>
      <c r="C63" s="30" t="s">
        <v>104</v>
      </c>
      <c r="D63" s="27">
        <v>0</v>
      </c>
      <c r="E63" s="31">
        <v>0</v>
      </c>
      <c r="F63" s="28">
        <f t="shared" si="4"/>
        <v>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2.75">
      <c r="A64" s="72"/>
      <c r="B64" s="91"/>
      <c r="C64" s="30" t="s">
        <v>148</v>
      </c>
      <c r="D64" s="27">
        <v>0</v>
      </c>
      <c r="E64" s="31">
        <v>0</v>
      </c>
      <c r="F64" s="28">
        <f t="shared" si="4"/>
        <v>0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2.75">
      <c r="A65" s="72"/>
      <c r="B65" s="91"/>
      <c r="C65" s="30" t="s">
        <v>103</v>
      </c>
      <c r="D65" s="27">
        <v>0</v>
      </c>
      <c r="E65" s="31">
        <v>0</v>
      </c>
      <c r="F65" s="28">
        <f t="shared" si="4"/>
        <v>0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2.75">
      <c r="A66" s="72"/>
      <c r="B66" s="91"/>
      <c r="C66" s="30" t="s">
        <v>149</v>
      </c>
      <c r="D66" s="27">
        <v>0</v>
      </c>
      <c r="E66" s="31">
        <v>0</v>
      </c>
      <c r="F66" s="28">
        <f t="shared" si="4"/>
        <v>0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3.5" thickBot="1">
      <c r="A67" s="125"/>
      <c r="B67" s="127"/>
      <c r="C67" s="34" t="s">
        <v>272</v>
      </c>
      <c r="D67" s="35">
        <f>SUM(D58:D66)</f>
        <v>0</v>
      </c>
      <c r="E67" s="35">
        <f>SUM(E58:E66)</f>
        <v>80000</v>
      </c>
      <c r="F67" s="35">
        <f>SUM(F58:F66)</f>
        <v>80000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2.75" customHeight="1" thickTop="1">
      <c r="A68" s="124" t="s">
        <v>305</v>
      </c>
      <c r="B68" s="126" t="s">
        <v>140</v>
      </c>
      <c r="C68" s="26" t="s">
        <v>106</v>
      </c>
      <c r="D68" s="27">
        <v>0</v>
      </c>
      <c r="E68" s="27">
        <v>0</v>
      </c>
      <c r="F68" s="28">
        <f aca="true" t="shared" si="5" ref="F68:F76">D68+E68</f>
        <v>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72"/>
      <c r="B69" s="91"/>
      <c r="C69" s="30" t="s">
        <v>145</v>
      </c>
      <c r="D69" s="27">
        <v>0</v>
      </c>
      <c r="E69" s="27">
        <v>0</v>
      </c>
      <c r="F69" s="28">
        <f t="shared" si="5"/>
        <v>0</v>
      </c>
      <c r="G69" s="55"/>
      <c r="H69" s="55"/>
      <c r="I69" s="55"/>
      <c r="J69" s="55"/>
      <c r="K69" s="55"/>
      <c r="L69" s="55"/>
      <c r="M69" s="55"/>
      <c r="N69" s="55"/>
      <c r="O69" s="33"/>
      <c r="P69" s="33"/>
      <c r="Q69" s="33"/>
      <c r="R69" s="33"/>
    </row>
    <row r="70" spans="1:18" ht="12.75">
      <c r="A70" s="72"/>
      <c r="B70" s="91"/>
      <c r="C70" s="30" t="s">
        <v>146</v>
      </c>
      <c r="D70" s="27">
        <v>0</v>
      </c>
      <c r="E70" s="31">
        <v>80000</v>
      </c>
      <c r="F70" s="28">
        <f t="shared" si="5"/>
        <v>80000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2.75">
      <c r="A71" s="72"/>
      <c r="B71" s="91"/>
      <c r="C71" s="30" t="s">
        <v>147</v>
      </c>
      <c r="D71" s="27">
        <v>0</v>
      </c>
      <c r="E71" s="27">
        <v>0</v>
      </c>
      <c r="F71" s="28">
        <f t="shared" si="5"/>
        <v>0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>
      <c r="A72" s="72"/>
      <c r="B72" s="91"/>
      <c r="C72" s="30" t="s">
        <v>105</v>
      </c>
      <c r="D72" s="27">
        <v>0</v>
      </c>
      <c r="E72" s="31">
        <v>0</v>
      </c>
      <c r="F72" s="28">
        <f t="shared" si="5"/>
        <v>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2.75">
      <c r="A73" s="72"/>
      <c r="B73" s="91"/>
      <c r="C73" s="30" t="s">
        <v>104</v>
      </c>
      <c r="D73" s="27">
        <v>0</v>
      </c>
      <c r="E73" s="31">
        <v>0</v>
      </c>
      <c r="F73" s="28">
        <f t="shared" si="5"/>
        <v>0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2.75">
      <c r="A74" s="72"/>
      <c r="B74" s="91"/>
      <c r="C74" s="30" t="s">
        <v>148</v>
      </c>
      <c r="D74" s="27">
        <v>0</v>
      </c>
      <c r="E74" s="31">
        <v>0</v>
      </c>
      <c r="F74" s="28">
        <f t="shared" si="5"/>
        <v>0</v>
      </c>
      <c r="G74" s="33"/>
      <c r="H74" s="33"/>
      <c r="I74" s="33"/>
      <c r="J74" s="33"/>
      <c r="K74" s="33"/>
      <c r="L74" s="33"/>
      <c r="M74" s="33"/>
      <c r="N74" s="33"/>
      <c r="O74" s="32"/>
      <c r="P74" s="32"/>
      <c r="Q74" s="32"/>
      <c r="R74" s="32"/>
    </row>
    <row r="75" spans="1:18" ht="12.75">
      <c r="A75" s="72"/>
      <c r="B75" s="91"/>
      <c r="C75" s="30" t="s">
        <v>103</v>
      </c>
      <c r="D75" s="27">
        <v>0</v>
      </c>
      <c r="E75" s="31">
        <v>0</v>
      </c>
      <c r="F75" s="28">
        <f t="shared" si="5"/>
        <v>0</v>
      </c>
      <c r="G75" s="33"/>
      <c r="H75" s="33"/>
      <c r="I75" s="33"/>
      <c r="J75" s="33"/>
      <c r="K75" s="33"/>
      <c r="L75" s="33"/>
      <c r="M75" s="33"/>
      <c r="N75" s="33"/>
      <c r="O75" s="32"/>
      <c r="P75" s="32"/>
      <c r="Q75" s="32"/>
      <c r="R75" s="32"/>
    </row>
    <row r="76" spans="1:18" ht="12.75">
      <c r="A76" s="72"/>
      <c r="B76" s="91"/>
      <c r="C76" s="30" t="s">
        <v>149</v>
      </c>
      <c r="D76" s="27">
        <v>0</v>
      </c>
      <c r="E76" s="31">
        <v>5000</v>
      </c>
      <c r="F76" s="28">
        <f t="shared" si="5"/>
        <v>5000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3.5" thickBot="1">
      <c r="A77" s="125"/>
      <c r="B77" s="127"/>
      <c r="C77" s="34" t="s">
        <v>271</v>
      </c>
      <c r="D77" s="35">
        <f>SUM(D68:D76)</f>
        <v>0</v>
      </c>
      <c r="E77" s="35">
        <f>SUM(E68:E76)</f>
        <v>85000</v>
      </c>
      <c r="F77" s="35">
        <f>SUM(F68:F76)</f>
        <v>85000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4.25" thickBot="1" thickTop="1">
      <c r="A78" s="37" t="s">
        <v>274</v>
      </c>
      <c r="B78" s="38"/>
      <c r="C78" s="38"/>
      <c r="D78" s="39">
        <f>D57+D67+D77</f>
        <v>0</v>
      </c>
      <c r="E78" s="39">
        <f>E57+E67+E77</f>
        <v>327500</v>
      </c>
      <c r="F78" s="39">
        <f>F57+F67+F77</f>
        <v>327500</v>
      </c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</sheetData>
  <mergeCells count="28">
    <mergeCell ref="C46:C47"/>
    <mergeCell ref="D46:F46"/>
    <mergeCell ref="G46:R46"/>
    <mergeCell ref="A9:A10"/>
    <mergeCell ref="B9:B10"/>
    <mergeCell ref="B21:B30"/>
    <mergeCell ref="B31:B40"/>
    <mergeCell ref="A21:A30"/>
    <mergeCell ref="A31:A40"/>
    <mergeCell ref="A44:R44"/>
    <mergeCell ref="A58:A67"/>
    <mergeCell ref="A68:A77"/>
    <mergeCell ref="A48:A57"/>
    <mergeCell ref="B46:B47"/>
    <mergeCell ref="B58:B67"/>
    <mergeCell ref="B68:B77"/>
    <mergeCell ref="B48:B57"/>
    <mergeCell ref="A46:A47"/>
    <mergeCell ref="A1:Q1"/>
    <mergeCell ref="A3:R3"/>
    <mergeCell ref="A4:R4"/>
    <mergeCell ref="A11:A20"/>
    <mergeCell ref="B11:B20"/>
    <mergeCell ref="A5:R5"/>
    <mergeCell ref="A7:R7"/>
    <mergeCell ref="C9:C10"/>
    <mergeCell ref="D9:F9"/>
    <mergeCell ref="G9:R9"/>
  </mergeCells>
  <printOptions horizontalCentered="1"/>
  <pageMargins left="0.3937007874015748" right="0.3937007874015748" top="0.5905511811023623" bottom="0.3937007874015748" header="0.5118110236220472" footer="0.5118110236220472"/>
  <pageSetup firstPageNumber="32" useFirstPageNumber="1" horizontalDpi="300" verticalDpi="300" orientation="landscape" scale="70" r:id="rId1"/>
  <headerFooter alignWithMargins="0">
    <oddFooter>&amp;C&amp;P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2006-10-06T13:16:37Z</cp:lastPrinted>
  <dcterms:created xsi:type="dcterms:W3CDTF">2001-01-30T17:53:19Z</dcterms:created>
  <dcterms:modified xsi:type="dcterms:W3CDTF">2008-01-25T13:47:16Z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/>
  </property>
  <property fmtid="{D5CDD505-2E9C-101B-9397-08002B2CF9AE}" pid="4" name="UNDPFocusAreasTaxHTFiel">
    <vt:lpwstr/>
  </property>
  <property fmtid="{D5CDD505-2E9C-101B-9397-08002B2CF9AE}" pid="5" name="o4086b1782a74105bb5269035bccc8">
    <vt:lpwstr/>
  </property>
  <property fmtid="{D5CDD505-2E9C-101B-9397-08002B2CF9AE}" pid="6" name="gc6531b704974d528487414686b72f">
    <vt:lpwstr>BRA|e2c97dad-db42-430a-a7f4-43d64b0b5200</vt:lpwstr>
  </property>
  <property fmtid="{D5CDD505-2E9C-101B-9397-08002B2CF9AE}" pid="7" name="Operating Uni">
    <vt:lpwstr>1137;#BRA|e2c97dad-db42-430a-a7f4-43d64b0b5200</vt:lpwstr>
  </property>
  <property fmtid="{D5CDD505-2E9C-101B-9397-08002B2CF9AE}" pid="8" name="Un">
    <vt:lpwstr/>
  </property>
  <property fmtid="{D5CDD505-2E9C-101B-9397-08002B2CF9AE}" pid="9" name="UnitTaxHTFiel">
    <vt:lpwstr/>
  </property>
  <property fmtid="{D5CDD505-2E9C-101B-9397-08002B2CF9AE}" pid="10" name="idff2b682fce4d0680503cd9036a32">
    <vt:lpwstr/>
  </property>
  <property fmtid="{D5CDD505-2E9C-101B-9397-08002B2CF9AE}" pid="11" name="UNDPDocumentCategoryTaxHTFiel">
    <vt:lpwstr/>
  </property>
  <property fmtid="{D5CDD505-2E9C-101B-9397-08002B2CF9AE}" pid="12" name="UNDPFocusAre">
    <vt:lpwstr/>
  </property>
  <property fmtid="{D5CDD505-2E9C-101B-9397-08002B2CF9AE}" pid="13" name="PDC Document Catego">
    <vt:lpwstr>Project</vt:lpwstr>
  </property>
  <property fmtid="{D5CDD505-2E9C-101B-9397-08002B2CF9AE}" pid="14" name="TaxCatchA">
    <vt:lpwstr>1137;#BRA|e2c97dad-db42-430a-a7f4-43d64b0b5200</vt:lpwstr>
  </property>
  <property fmtid="{D5CDD505-2E9C-101B-9397-08002B2CF9AE}" pid="15" name="Project Numb">
    <vt:lpwstr>00045608</vt:lpwstr>
  </property>
  <property fmtid="{D5CDD505-2E9C-101B-9397-08002B2CF9AE}" pid="16" name="Atlas_x0020_Document_x0020_Ty">
    <vt:lpwstr/>
  </property>
  <property fmtid="{D5CDD505-2E9C-101B-9397-08002B2CF9AE}" pid="17" name="Atlas_x0020_Document_x0020_Stat">
    <vt:lpwstr/>
  </property>
  <property fmtid="{D5CDD505-2E9C-101B-9397-08002B2CF9AE}" pid="18" name="UN Languag">
    <vt:lpwstr/>
  </property>
  <property fmtid="{D5CDD505-2E9C-101B-9397-08002B2CF9AE}" pid="19" name="UNDPDocumentCatego">
    <vt:lpwstr/>
  </property>
  <property fmtid="{D5CDD505-2E9C-101B-9397-08002B2CF9AE}" pid="20" name="UndpProject">
    <vt:lpwstr>00045608</vt:lpwstr>
  </property>
  <property fmtid="{D5CDD505-2E9C-101B-9397-08002B2CF9AE}" pid="21" name="_dlc_Doc">
    <vt:lpwstr>ATLASPDC-3-1765</vt:lpwstr>
  </property>
  <property fmtid="{D5CDD505-2E9C-101B-9397-08002B2CF9AE}" pid="22" name="_dlc_DocIdItemGu">
    <vt:lpwstr>22aec6b3-6dff-4099-8ef5-a3d42c31622e</vt:lpwstr>
  </property>
  <property fmtid="{D5CDD505-2E9C-101B-9397-08002B2CF9AE}" pid="23" name="_dlc_DocIdU">
    <vt:lpwstr>https://info.undp.org/docs/pdc/_layouts/DocIdRedir.aspx?ID=ATLASPDC-3-1765, ATLASPDC-3-1765</vt:lpwstr>
  </property>
  <property fmtid="{D5CDD505-2E9C-101B-9397-08002B2CF9AE}" pid="24" name="UNDPPOPPFunctionalAr">
    <vt:lpwstr/>
  </property>
  <property fmtid="{D5CDD505-2E9C-101B-9397-08002B2CF9AE}" pid="25" name="UNDPCount">
    <vt:lpwstr/>
  </property>
  <property fmtid="{D5CDD505-2E9C-101B-9397-08002B2CF9AE}" pid="26" name="_Publish">
    <vt:lpwstr/>
  </property>
  <property fmtid="{D5CDD505-2E9C-101B-9397-08002B2CF9AE}" pid="27" name="UndpDocStat">
    <vt:lpwstr/>
  </property>
  <property fmtid="{D5CDD505-2E9C-101B-9397-08002B2CF9AE}" pid="28" name="UndpOUCo">
    <vt:lpwstr/>
  </property>
  <property fmtid="{D5CDD505-2E9C-101B-9397-08002B2CF9AE}" pid="29" name="UndpDocType">
    <vt:lpwstr/>
  </property>
  <property fmtid="{D5CDD505-2E9C-101B-9397-08002B2CF9AE}" pid="30" name="U">
    <vt:lpwstr/>
  </property>
  <property fmtid="{D5CDD505-2E9C-101B-9397-08002B2CF9AE}" pid="31" name="b6db62fdefd74bd188b0c1cc54de5b">
    <vt:lpwstr/>
  </property>
  <property fmtid="{D5CDD505-2E9C-101B-9397-08002B2CF9AE}" pid="32" name="UndpDoc">
    <vt:lpwstr/>
  </property>
  <property fmtid="{D5CDD505-2E9C-101B-9397-08002B2CF9AE}" pid="33" name="Project Manag">
    <vt:lpwstr/>
  </property>
  <property fmtid="{D5CDD505-2E9C-101B-9397-08002B2CF9AE}" pid="34" name="UndpIsTempla">
    <vt:lpwstr/>
  </property>
  <property fmtid="{D5CDD505-2E9C-101B-9397-08002B2CF9AE}" pid="35" name="Outcom">
    <vt:lpwstr/>
  </property>
  <property fmtid="{D5CDD505-2E9C-101B-9397-08002B2CF9AE}" pid="36" name="UNDPSumma">
    <vt:lpwstr/>
  </property>
  <property fmtid="{D5CDD505-2E9C-101B-9397-08002B2CF9AE}" pid="37" name="UndpDocForm">
    <vt:lpwstr/>
  </property>
  <property fmtid="{D5CDD505-2E9C-101B-9397-08002B2CF9AE}" pid="38" name="UndpDocTypeMMTaxHTFiel">
    <vt:lpwstr/>
  </property>
  <property fmtid="{D5CDD505-2E9C-101B-9397-08002B2CF9AE}" pid="39" name="UNDPCountryTaxHTFiel">
    <vt:lpwstr/>
  </property>
  <property fmtid="{D5CDD505-2E9C-101B-9397-08002B2CF9AE}" pid="40" name="DocumentSetDescripti">
    <vt:lpwstr/>
  </property>
  <property fmtid="{D5CDD505-2E9C-101B-9397-08002B2CF9AE}" pid="41" name="UndpUnit">
    <vt:lpwstr/>
  </property>
  <property fmtid="{D5CDD505-2E9C-101B-9397-08002B2CF9AE}" pid="42" name="UndpClassificationLev">
    <vt:lpwstr/>
  </property>
  <property fmtid="{D5CDD505-2E9C-101B-9397-08002B2CF9AE}" pid="43" name="c4e2ab2cc9354bbf9064eeb465a566">
    <vt:lpwstr/>
  </property>
  <property fmtid="{D5CDD505-2E9C-101B-9397-08002B2CF9AE}" pid="44" name="eRegFilingCode">
    <vt:lpwstr/>
  </property>
  <property fmtid="{D5CDD505-2E9C-101B-9397-08002B2CF9AE}" pid="45" name="display_urn:schemas-microsoft-com:office:office#Edit">
    <vt:lpwstr>svcSP_AdminPI_UNDP</vt:lpwstr>
  </property>
  <property fmtid="{D5CDD505-2E9C-101B-9397-08002B2CF9AE}" pid="46" name="display_urn:schemas-microsoft-com:office:office#Auth">
    <vt:lpwstr>Sai Charan</vt:lpwstr>
  </property>
</Properties>
</file>